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fnccrassofr205.sharepoint.com/sites/EQUIPEACTEE/Documents partages/General/07. PÔLES_THEMATIQUES/Pôle Centre de Ressources/Intracting interne_FEE/BAO Intracting ACTEE-AURA-EE/VF BAO Charté ACTEE 12_11_2024/Outils pratiques/"/>
    </mc:Choice>
  </mc:AlternateContent>
  <xr:revisionPtr revIDLastSave="3" documentId="13_ncr:1_{5A1FF7F1-4D17-4927-9DA8-FF0479CC0996}" xr6:coauthVersionLast="47" xr6:coauthVersionMax="47" xr10:uidLastSave="{063AA1D4-1782-418D-BE53-040D916E34D4}"/>
  <bookViews>
    <workbookView xWindow="-108" yWindow="-108" windowWidth="23256" windowHeight="12456" firstSheet="2" activeTab="5" xr2:uid="{196ECB3F-C2AD-4423-B90B-FFD58695C22E}"/>
  </bookViews>
  <sheets>
    <sheet name="Page d'accueil" sheetId="7" r:id="rId1"/>
    <sheet name="Fiche action vierge" sheetId="6" r:id="rId2"/>
    <sheet name="Illustration liste 8 actions" sheetId="9" r:id="rId3"/>
    <sheet name="Fiche action ex. voiture hybrid" sheetId="4" r:id="rId4"/>
    <sheet name="Fiche action ex. LED" sheetId="1" r:id="rId5"/>
    <sheet name="Listes déroulant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6" l="1"/>
  <c r="D52" i="4"/>
  <c r="C59" i="6"/>
  <c r="C58" i="6"/>
  <c r="C31" i="6"/>
  <c r="C33" i="6" s="1"/>
  <c r="E22" i="6"/>
  <c r="D22" i="6"/>
  <c r="H21" i="6"/>
  <c r="G21" i="6"/>
  <c r="H20" i="6"/>
  <c r="G20" i="6"/>
  <c r="F22" i="6"/>
  <c r="E22" i="1"/>
  <c r="D22" i="1"/>
  <c r="E22" i="4"/>
  <c r="F21" i="4"/>
  <c r="F20" i="4"/>
  <c r="D20" i="4"/>
  <c r="G20" i="4" s="1"/>
  <c r="C59" i="4"/>
  <c r="C58" i="4"/>
  <c r="C56" i="4"/>
  <c r="C31" i="4"/>
  <c r="C33" i="4" s="1"/>
  <c r="H21" i="4"/>
  <c r="G21" i="4"/>
  <c r="H20" i="4"/>
  <c r="C59" i="1"/>
  <c r="C58" i="1"/>
  <c r="C56" i="1"/>
  <c r="F20" i="1"/>
  <c r="F22" i="1" s="1"/>
  <c r="D44" i="1" s="1"/>
  <c r="C44" i="1" s="1"/>
  <c r="H22" i="6" l="1"/>
  <c r="D44" i="6"/>
  <c r="C44" i="6" s="1"/>
  <c r="C57" i="6" s="1"/>
  <c r="C57" i="1"/>
  <c r="D22" i="4"/>
  <c r="H22" i="4"/>
  <c r="F22" i="4"/>
  <c r="C31" i="1"/>
  <c r="C33" i="1" s="1"/>
  <c r="G21" i="1"/>
  <c r="G20" i="1"/>
  <c r="H21" i="1"/>
  <c r="H20" i="1"/>
  <c r="D44" i="4" l="1"/>
  <c r="C44" i="4" s="1"/>
  <c r="C57" i="4" s="1"/>
  <c r="H22" i="1"/>
</calcChain>
</file>

<file path=xl/sharedStrings.xml><?xml version="1.0" encoding="utf-8"?>
<sst xmlns="http://schemas.openxmlformats.org/spreadsheetml/2006/main" count="430" uniqueCount="229">
  <si>
    <t>Année</t>
  </si>
  <si>
    <t>1. Rubriques de classement des actions par objet technique</t>
  </si>
  <si>
    <t>2. Recensement des postes de fluides impactés par les actions et coefficients de conversion kWh -&gt; CO2</t>
  </si>
  <si>
    <t>Rubriques</t>
  </si>
  <si>
    <t>Sous-rubriques</t>
  </si>
  <si>
    <t>Unité utile pour conversion</t>
  </si>
  <si>
    <t>Conversion kWh -&gt; kg CO2*</t>
  </si>
  <si>
    <t>Rappels de conversions-type</t>
  </si>
  <si>
    <t>Bâti - perf. de l'enveloppe</t>
  </si>
  <si>
    <t>Rénovation globale</t>
  </si>
  <si>
    <t>Electricité</t>
  </si>
  <si>
    <t>Electricité - EP</t>
  </si>
  <si>
    <t>kWh</t>
  </si>
  <si>
    <t>Isolation murs/toitures</t>
  </si>
  <si>
    <t>Electricité - hors EP</t>
  </si>
  <si>
    <t>Menuiseries et protections solaires</t>
  </si>
  <si>
    <t>Gaz</t>
  </si>
  <si>
    <t>Gaz naturel</t>
  </si>
  <si>
    <t>kWh (PCS)</t>
  </si>
  <si>
    <t>Bâti - perf. des systèmes</t>
  </si>
  <si>
    <t>Chauffage / ECS</t>
  </si>
  <si>
    <t>Propane</t>
  </si>
  <si>
    <t>kWh (PCI)</t>
  </si>
  <si>
    <t>1 kg = 12,8 kWh</t>
  </si>
  <si>
    <t>Ventilation</t>
  </si>
  <si>
    <t>Fioul</t>
  </si>
  <si>
    <t>1 litre = 10 kWh</t>
  </si>
  <si>
    <t>Refroidissement</t>
  </si>
  <si>
    <t>Chauffage urbain</t>
  </si>
  <si>
    <t>Eclairage intérieur</t>
  </si>
  <si>
    <t>Combustibles bois</t>
  </si>
  <si>
    <t>Bois granulés</t>
  </si>
  <si>
    <t>1 tonne = 4,86 MWh PCI (et 0,75 tonne/m3)</t>
  </si>
  <si>
    <t>Electricité spécifique</t>
  </si>
  <si>
    <t>Bois plaquettes</t>
  </si>
  <si>
    <t>1 tonne = 3,04 MWh PCI (et 0,26 tonne/map)</t>
  </si>
  <si>
    <t>Consommations d'eau</t>
  </si>
  <si>
    <t>Carburants</t>
  </si>
  <si>
    <t>Diesel</t>
  </si>
  <si>
    <t>1 litre = 9,7 kWh</t>
  </si>
  <si>
    <t>Intégration ENR</t>
  </si>
  <si>
    <t>Essence</t>
  </si>
  <si>
    <t>1 litre = 8,7 kWh</t>
  </si>
  <si>
    <t>Eclairage public</t>
  </si>
  <si>
    <t>Remplacement luminaires</t>
  </si>
  <si>
    <t>Eau</t>
  </si>
  <si>
    <t>m3</t>
  </si>
  <si>
    <t>1 m3 = 1000 litres</t>
  </si>
  <si>
    <t>Outils intelligents</t>
  </si>
  <si>
    <t>Autre ?</t>
  </si>
  <si>
    <t>Mobilités</t>
  </si>
  <si>
    <t>Parc auto performant</t>
  </si>
  <si>
    <t>Déplacements doux</t>
  </si>
  <si>
    <t>Espaces verts</t>
  </si>
  <si>
    <t>* dernières données à jour de la Base Empreinte de l'ADEME.</t>
  </si>
  <si>
    <t>Description de l'action</t>
  </si>
  <si>
    <t>Investissement</t>
  </si>
  <si>
    <t>€ TTC</t>
  </si>
  <si>
    <t>Mise en place</t>
  </si>
  <si>
    <t>Matériel</t>
  </si>
  <si>
    <t>Total</t>
  </si>
  <si>
    <t>Description</t>
  </si>
  <si>
    <t xml:space="preserve">Ampoules et balast </t>
  </si>
  <si>
    <t>Par technicien communal</t>
  </si>
  <si>
    <t>Aide ou subvention mobilisable</t>
  </si>
  <si>
    <t>CEE, Syndicat….</t>
  </si>
  <si>
    <t>Unité</t>
  </si>
  <si>
    <t>Note technique</t>
  </si>
  <si>
    <t>Identifiant</t>
  </si>
  <si>
    <t>3. Liste des équipements &amp; services concernés par le fonds (pour présentation des bilans)</t>
  </si>
  <si>
    <t>Type d'équipement</t>
  </si>
  <si>
    <t>Services gestionnaires</t>
  </si>
  <si>
    <t>Services utilisateurs</t>
  </si>
  <si>
    <t>Flotte de véhicules</t>
  </si>
  <si>
    <t>CTM parc auto</t>
  </si>
  <si>
    <t>Administration générale</t>
  </si>
  <si>
    <t>CTM électricité</t>
  </si>
  <si>
    <t>Service éclairage public</t>
  </si>
  <si>
    <t>Equipement scolaire</t>
  </si>
  <si>
    <t>CTM plomberie</t>
  </si>
  <si>
    <t>Services techniques</t>
  </si>
  <si>
    <t>Equipement serv. techniques</t>
  </si>
  <si>
    <t>CTM bâtiment</t>
  </si>
  <si>
    <t>Service des sports</t>
  </si>
  <si>
    <t>Equipement culturel</t>
  </si>
  <si>
    <t>CTM dir</t>
  </si>
  <si>
    <t>Service scolaire</t>
  </si>
  <si>
    <t>Equipement sportif</t>
  </si>
  <si>
    <t>MO-Cond Opé</t>
  </si>
  <si>
    <t>Service espaces verts</t>
  </si>
  <si>
    <t>Equipement administration</t>
  </si>
  <si>
    <t>DGS</t>
  </si>
  <si>
    <t>Partenaires externes</t>
  </si>
  <si>
    <t>Equipement action sociale</t>
  </si>
  <si>
    <t>CCAS</t>
  </si>
  <si>
    <t>Equipement vie économique</t>
  </si>
  <si>
    <t>Rubrique</t>
  </si>
  <si>
    <t xml:space="preserve">Sous rubrique </t>
  </si>
  <si>
    <t>Energie 1</t>
  </si>
  <si>
    <t>Energie 2</t>
  </si>
  <si>
    <t>4-Liste des niveaux d'impacts</t>
  </si>
  <si>
    <t>Services</t>
  </si>
  <si>
    <t>Usagers</t>
  </si>
  <si>
    <t>Habitants</t>
  </si>
  <si>
    <t>Par exemple action sur les bureaux CCAS ou l'atelier technique</t>
  </si>
  <si>
    <t>Par exemple action sur les douches du gymnase ou la régulation d'une école</t>
  </si>
  <si>
    <t xml:space="preserve">Par exemple Eclairage public d'une rue </t>
  </si>
  <si>
    <t xml:space="preserve">Service utilisateur </t>
  </si>
  <si>
    <t>Service gestionnaire</t>
  </si>
  <si>
    <t xml:space="preserve">Cases modifiables </t>
  </si>
  <si>
    <t>Type d'équipement concerné</t>
  </si>
  <si>
    <t>Référence actuelle</t>
  </si>
  <si>
    <t>Economie envisagée</t>
  </si>
  <si>
    <t>Public concerné</t>
  </si>
  <si>
    <t>5 - Unités</t>
  </si>
  <si>
    <t>€uros</t>
  </si>
  <si>
    <t>kg CO2</t>
  </si>
  <si>
    <t>Catégorie d'actionet d'équipement</t>
  </si>
  <si>
    <t>Impact de l'action</t>
  </si>
  <si>
    <t>Total brut</t>
  </si>
  <si>
    <t>Total reste à charge</t>
  </si>
  <si>
    <t>Consommations</t>
  </si>
  <si>
    <t>Evaluation</t>
  </si>
  <si>
    <t>Faisabilité technique/5</t>
  </si>
  <si>
    <t>Note</t>
  </si>
  <si>
    <t>Commentaire, atout, difficulté</t>
  </si>
  <si>
    <t xml:space="preserve">Fiabilité d'évaluation des économies /5 </t>
  </si>
  <si>
    <t>Note technique :5 = très bien</t>
  </si>
  <si>
    <t>Notre financière 5 = très bien</t>
  </si>
  <si>
    <t>Autres impact  : sécurité, citoyenneté, ….</t>
  </si>
  <si>
    <t>Menu déroulant</t>
  </si>
  <si>
    <t>A saisir</t>
  </si>
  <si>
    <t>3 mois après décision</t>
  </si>
  <si>
    <t>référence autre gymnase en 2023</t>
  </si>
  <si>
    <t xml:space="preserve">Travaus pendant les vacances , nacelle </t>
  </si>
  <si>
    <t>Note niveau d'impacts/5 = très bon</t>
  </si>
  <si>
    <t>Confort visuel pour les compétitions</t>
  </si>
  <si>
    <t xml:space="preserve">Passage en Led de l'éclairage du gymnase Tartenpiom. 58 luminaires de 58 W remplacés par 40 luminaires de 15 W + détection de présence sur le fond du gymnase et les gradins </t>
  </si>
  <si>
    <t>Surcout de changement luminaire et pas seulement lampes</t>
  </si>
  <si>
    <t>%</t>
  </si>
  <si>
    <t>Projet significatif et durable (durée de vie 20 ans mini)</t>
  </si>
  <si>
    <t>ans</t>
  </si>
  <si>
    <t>Note financière</t>
  </si>
  <si>
    <t>Note impact</t>
  </si>
  <si>
    <t>Hors PPI, bien dans le cadre</t>
  </si>
  <si>
    <t>Avis</t>
  </si>
  <si>
    <t>6 - Avis</t>
  </si>
  <si>
    <t>Accepté pour cette année</t>
  </si>
  <si>
    <t>A retravailler</t>
  </si>
  <si>
    <t xml:space="preserve">Refusé </t>
  </si>
  <si>
    <t>Note de cadrage</t>
  </si>
  <si>
    <t>Penser pour l'an prochain a la réfection des luminaires du vestiaire</t>
  </si>
  <si>
    <t>Remplacer une voiture essence par un voiture hybride</t>
  </si>
  <si>
    <t>Véhicule hybride</t>
  </si>
  <si>
    <t>Surcout par rapport au véhicule essence</t>
  </si>
  <si>
    <t>20% des consos du gymnase, et confort</t>
  </si>
  <si>
    <t xml:space="preserve">Utilisateurs du gymnase : 500 utilisateur/jour  </t>
  </si>
  <si>
    <t>Autre économie  €uros (Entretien, assurance…)</t>
  </si>
  <si>
    <t>Surcout de gestion batterie</t>
  </si>
  <si>
    <t>Projet ponctuel sans répercussion durable</t>
  </si>
  <si>
    <t>5 mois après décision</t>
  </si>
  <si>
    <t>Pas de contrôle des consommations d'électricité après</t>
  </si>
  <si>
    <t>Relamping tubes fluos tous les 5 ans</t>
  </si>
  <si>
    <t xml:space="preserve">2 agents utilisateurs du véhicule </t>
  </si>
  <si>
    <t>PROPOSITION DE FICHE ACTION</t>
  </si>
  <si>
    <t>POUR UN PROJET D'INTRACTING SUR FONDS PROPRES</t>
  </si>
  <si>
    <t>Pas dans le cadre de la stratégie flotte véhicule 100% électrique</t>
  </si>
  <si>
    <t>Prime constructeur</t>
  </si>
  <si>
    <t xml:space="preserve">Fiche action Intracting </t>
  </si>
  <si>
    <t>Financement intracting demandé</t>
  </si>
  <si>
    <t>Cadrage aux objectif du fonds/ 5=très bon</t>
  </si>
  <si>
    <t>Catégorie d'action et d'équipement</t>
  </si>
  <si>
    <t>Pas de Sous-Comptage mais éclairage majoritaire dans les consos</t>
  </si>
  <si>
    <t>Cadrage aux objectif du fonds / 5=Très bon</t>
  </si>
  <si>
    <t>Cet outil s'inscrit dans le cadre de la 2ème partie (préparation et lancement) du support de formation "L'intracting sur fonds propres".</t>
  </si>
  <si>
    <t>Il constitue une proposition de ce que pourrait être une "fiche action", c'est-à-dire la fiche à remplir par les services au moment de proposer</t>
  </si>
  <si>
    <t>Le fichier est organisé de la manière suivante :</t>
  </si>
  <si>
    <t>* le 1er onglet comporte une proposition de fiche action "vierge" ;</t>
  </si>
  <si>
    <t>une action d'économie d'énergie à intégrer au dispositif d'intracting interne.</t>
  </si>
  <si>
    <t>-&gt; la 1ère conclut à la non éligibilité au fonds de l'action proposée (achat d'une voiture hybride) ;</t>
  </si>
  <si>
    <t>-&gt; la 2nde conclut au contraire au financement de l'action par le fonds  (relamping LED).</t>
  </si>
  <si>
    <t>7 - Notes</t>
  </si>
  <si>
    <t>Mois de capacité de mise en œuvre /5</t>
  </si>
  <si>
    <t>Volume/envergure du projet /5</t>
  </si>
  <si>
    <t>Fiabilité investissements /5</t>
  </si>
  <si>
    <t>Temps de retour (années) /5*</t>
  </si>
  <si>
    <t>* Temps de retour = nombre d'années qu'il faut pour que les économies générées remboursement l'investissement initial</t>
  </si>
  <si>
    <t>Intitulé de l'action</t>
  </si>
  <si>
    <t>Chauffage</t>
  </si>
  <si>
    <t>Isolation</t>
  </si>
  <si>
    <t>Installation de menuiseries performantes</t>
  </si>
  <si>
    <t>Isolation des murs</t>
  </si>
  <si>
    <t>Installation de têtes thermostatiques</t>
  </si>
  <si>
    <t>Isolation de combles</t>
  </si>
  <si>
    <t>Calorifugeage des canalisations</t>
  </si>
  <si>
    <t>Equipements</t>
  </si>
  <si>
    <t>Installation de PAC air/eau ou eau/eau</t>
  </si>
  <si>
    <t>Système de régulation par programmation d'intermittence</t>
  </si>
  <si>
    <t>BAT-EN-101</t>
  </si>
  <si>
    <t>Installation de luminaires LED</t>
  </si>
  <si>
    <t>BAT-EQ-127</t>
  </si>
  <si>
    <t>Durée vie &gt; 50 000h + efficacité &gt; 120 ou 140 lumens/Watt</t>
  </si>
  <si>
    <t>Coefficient de transmission (Uw) inf. ou égal à 1,5 W/m2K</t>
  </si>
  <si>
    <t>Résistance de l'isolation installée sup. ou égale à 6 m2K/W</t>
  </si>
  <si>
    <t>BAT-EN-102</t>
  </si>
  <si>
    <t>BAT-EN-104</t>
  </si>
  <si>
    <t>Lien fiche de référence CEE (secteur "tertiaire")</t>
  </si>
  <si>
    <t>Principale norme de référence technique</t>
  </si>
  <si>
    <t>Sans objet</t>
  </si>
  <si>
    <t>Résistance de l'isolation installée sup. ou égale à 3,7 m2K/W</t>
  </si>
  <si>
    <t>BAT-TH-104</t>
  </si>
  <si>
    <t>Fonctions de programmation au sens de la norme EN 12098</t>
  </si>
  <si>
    <t>BAT-TH-108</t>
  </si>
  <si>
    <t>BAT-TH-113</t>
  </si>
  <si>
    <t>Si P &lt; 400 kW, efficacité énergétique saisonnière sup. à 111% ou 126% (basse température) ; si P &gt; 400 kW, COP supérieur à 3,4</t>
  </si>
  <si>
    <t>BAT-TH-146</t>
  </si>
  <si>
    <t>Mise en place d'un isolant de classe supérieure ou égale à 6</t>
  </si>
  <si>
    <t>-&gt; identification des critères de performance énergétique à respecter (si l'on se réfère aux fiches CEE par exemple)</t>
  </si>
  <si>
    <t>* les deux derniers onglets présentent des fiches pré-remplies, avec deux exemples d'action fictifs (destinés à illustrer les modalités de remplissage) :</t>
  </si>
  <si>
    <t>* le 2ème onglet liste une dizaine de pistes d'actions possibles (liste non exhaustive), et explore pour chacune d'elle le cadre technico-économique :</t>
  </si>
  <si>
    <t>-&gt; pistes de méthodologie pour le calcul des économies d'énergie (méthodologie à adapter au cas par cas, en fonction des données disponibles, des particularités de la situation, etc..)</t>
  </si>
  <si>
    <t>Pistes de méthodologie pour l'estimation des économies annuelles en absence d'une étide thermique détaillée</t>
  </si>
  <si>
    <t xml:space="preserve"> Différentiel de performance des menuiseries (Uw en W/°K.m²) x Surface menuiseries (m²) x nbe de DJU de référence*24 / Rendement du système de chauffage (%) /1000  x Prix du kWh de chauffage (€/kWh)</t>
  </si>
  <si>
    <t>Consommations annuelles de chauffage avant (kWhef) * prix du kWh de chauffage avant )- 'Consommations de chauffage avant/COP de la PAC = Prix du kWh après)</t>
  </si>
  <si>
    <t>Consommations annuelles de chauffage avant (kWhef) x (7% x nbre de degrés de réduction x % de temps réduit) * Prix du kWh de chauffage</t>
  </si>
  <si>
    <t>Nbe de luminaires remplacés x (différenciel de puissance des luminaires) x nbe d'heures de fonctionnement annuel (entre 500 et 2000) x prix du kWh</t>
  </si>
  <si>
    <t>Consommations annuelles de chauffage avant (kWhef) x (1,5 à 2,5 %) x Prix du kWh de chauffage</t>
  </si>
  <si>
    <t>Consommations annuelles de chauffage avant (kWhef) * (5 à 10%) * Prix du kWh de chauffage</t>
  </si>
  <si>
    <t>(1 / Différentiel de résistance  thermique (R  en °K.m²/W) lié à l'isolant()  x Surface (m²) x nbe de DJU de référence x 24 / Rendement du système de chauffage (%) /1000  x Prix du kWh de chauffage (€/kWh)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</si>
</sst>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3" borderId="0" xfId="0" applyFont="1" applyFill="1" applyAlignment="1">
      <alignment horizontal="left"/>
    </xf>
    <xf numFmtId="0" fontId="0" fillId="4" borderId="4" xfId="0" applyFill="1" applyBorder="1"/>
    <xf numFmtId="0" fontId="0" fillId="4" borderId="5" xfId="0" applyFill="1" applyBorder="1"/>
    <xf numFmtId="0" fontId="0" fillId="0" borderId="4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5" fillId="3" borderId="0" xfId="0" applyFont="1" applyFill="1"/>
    <xf numFmtId="0" fontId="0" fillId="4" borderId="7" xfId="0" applyFill="1" applyBorder="1"/>
    <xf numFmtId="0" fontId="0" fillId="4" borderId="8" xfId="0" applyFill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0" xfId="0" applyFill="1"/>
    <xf numFmtId="0" fontId="0" fillId="4" borderId="8" xfId="0" applyFill="1" applyBorder="1" applyAlignment="1">
      <alignment horizontal="center"/>
    </xf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 applyAlignment="1">
      <alignment horizontal="center"/>
    </xf>
    <xf numFmtId="0" fontId="5" fillId="0" borderId="0" xfId="0" applyFont="1"/>
    <xf numFmtId="0" fontId="0" fillId="4" borderId="11" xfId="0" applyFill="1" applyBorder="1"/>
    <xf numFmtId="0" fontId="0" fillId="4" borderId="4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left" vertical="center"/>
    </xf>
    <xf numFmtId="0" fontId="0" fillId="4" borderId="16" xfId="0" applyFill="1" applyBorder="1" applyAlignment="1">
      <alignment horizontal="left" vertical="center"/>
    </xf>
    <xf numFmtId="0" fontId="0" fillId="4" borderId="17" xfId="0" applyFill="1" applyBorder="1" applyAlignment="1">
      <alignment horizontal="left" vertical="center"/>
    </xf>
    <xf numFmtId="0" fontId="0" fillId="4" borderId="18" xfId="0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2" fillId="0" borderId="0" xfId="0" applyFont="1"/>
    <xf numFmtId="0" fontId="7" fillId="0" borderId="0" xfId="0" applyFont="1"/>
    <xf numFmtId="0" fontId="0" fillId="0" borderId="16" xfId="0" applyBorder="1"/>
    <xf numFmtId="0" fontId="0" fillId="4" borderId="16" xfId="0" applyFill="1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right"/>
    </xf>
    <xf numFmtId="9" fontId="0" fillId="0" borderId="0" xfId="2" applyFont="1" applyBorder="1"/>
    <xf numFmtId="0" fontId="0" fillId="5" borderId="16" xfId="0" applyFill="1" applyBorder="1"/>
    <xf numFmtId="0" fontId="0" fillId="5" borderId="0" xfId="0" applyFill="1"/>
    <xf numFmtId="0" fontId="0" fillId="6" borderId="0" xfId="0" applyFill="1"/>
    <xf numFmtId="164" fontId="0" fillId="6" borderId="16" xfId="1" applyNumberFormat="1" applyFont="1" applyFill="1" applyBorder="1" applyAlignment="1">
      <alignment horizontal="center"/>
    </xf>
    <xf numFmtId="0" fontId="2" fillId="0" borderId="16" xfId="0" applyFont="1" applyBorder="1"/>
    <xf numFmtId="9" fontId="0" fillId="0" borderId="16" xfId="2" applyFont="1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vertical="center"/>
    </xf>
    <xf numFmtId="0" fontId="0" fillId="5" borderId="16" xfId="0" applyFill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0" fontId="9" fillId="0" borderId="0" xfId="0" applyFont="1"/>
    <xf numFmtId="0" fontId="0" fillId="5" borderId="25" xfId="0" applyFill="1" applyBorder="1" applyAlignment="1">
      <alignment horizontal="center"/>
    </xf>
    <xf numFmtId="164" fontId="0" fillId="0" borderId="16" xfId="1" applyNumberFormat="1" applyFont="1" applyFill="1" applyBorder="1" applyAlignment="1">
      <alignment horizontal="center"/>
    </xf>
    <xf numFmtId="164" fontId="0" fillId="0" borderId="16" xfId="1" applyNumberFormat="1" applyFont="1" applyFill="1" applyBorder="1" applyAlignment="1">
      <alignment horizontal="center" vertical="top"/>
    </xf>
    <xf numFmtId="1" fontId="0" fillId="0" borderId="16" xfId="0" applyNumberFormat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5" borderId="16" xfId="0" applyFill="1" applyBorder="1" applyAlignment="1">
      <alignment horizontal="center" vertical="center"/>
    </xf>
    <xf numFmtId="0" fontId="10" fillId="0" borderId="0" xfId="0" applyFont="1"/>
    <xf numFmtId="0" fontId="0" fillId="0" borderId="22" xfId="0" applyBorder="1"/>
    <xf numFmtId="0" fontId="0" fillId="0" borderId="23" xfId="0" applyBorder="1"/>
    <xf numFmtId="0" fontId="0" fillId="0" borderId="21" xfId="0" applyBorder="1" applyAlignment="1">
      <alignment horizontal="center"/>
    </xf>
    <xf numFmtId="0" fontId="0" fillId="0" borderId="0" xfId="0" quotePrefix="1"/>
    <xf numFmtId="0" fontId="0" fillId="0" borderId="16" xfId="0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/>
    </xf>
    <xf numFmtId="0" fontId="2" fillId="3" borderId="16" xfId="0" applyFont="1" applyFill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1" fillId="0" borderId="16" xfId="3" applyBorder="1" applyAlignment="1">
      <alignment horizontal="center" vertical="center"/>
    </xf>
    <xf numFmtId="0" fontId="11" fillId="0" borderId="16" xfId="3" applyBorder="1" applyAlignment="1">
      <alignment horizontal="center" vertical="center" wrapText="1"/>
    </xf>
    <xf numFmtId="0" fontId="11" fillId="0" borderId="0" xfId="3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6" xfId="0" quotePrefix="1" applyBorder="1" applyAlignment="1">
      <alignment horizontal="center" vertical="center" wrapText="1"/>
    </xf>
    <xf numFmtId="0" fontId="0" fillId="6" borderId="16" xfId="0" applyFill="1" applyBorder="1"/>
    <xf numFmtId="0" fontId="0" fillId="0" borderId="16" xfId="0" applyBorder="1"/>
    <xf numFmtId="0" fontId="0" fillId="6" borderId="0" xfId="0" applyFill="1" applyAlignment="1">
      <alignment horizontal="left" vertical="top" wrapText="1"/>
    </xf>
    <xf numFmtId="0" fontId="0" fillId="0" borderId="0" xfId="0"/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6" borderId="21" xfId="0" applyFill="1" applyBorder="1"/>
    <xf numFmtId="0" fontId="0" fillId="0" borderId="22" xfId="0" applyBorder="1"/>
    <xf numFmtId="0" fontId="0" fillId="0" borderId="23" xfId="0" applyBorder="1"/>
    <xf numFmtId="0" fontId="0" fillId="6" borderId="24" xfId="0" applyFill="1" applyBorder="1"/>
  </cellXfs>
  <cellStyles count="4">
    <cellStyle name="Lien hypertexte" xfId="3" builtinId="8"/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'Fiche action vierge'!$C$55</c:f>
              <c:strCache>
                <c:ptCount val="1"/>
                <c:pt idx="0">
                  <c:v>Note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'Fiche action vierge'!$B$56:$B$59</c:f>
              <c:strCache>
                <c:ptCount val="4"/>
                <c:pt idx="0">
                  <c:v>Note technique</c:v>
                </c:pt>
                <c:pt idx="1">
                  <c:v>Note financière</c:v>
                </c:pt>
                <c:pt idx="2">
                  <c:v>Note impact</c:v>
                </c:pt>
                <c:pt idx="3">
                  <c:v>Note de cadrage</c:v>
                </c:pt>
              </c:strCache>
            </c:strRef>
          </c:cat>
          <c:val>
            <c:numRef>
              <c:f>'Fiche action vierge'!$C$56:$C$59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 formatCode="General">
                  <c:v>0</c:v>
                </c:pt>
                <c:pt idx="3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9E-482C-85C1-46F6726DF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391408"/>
        <c:axId val="644396448"/>
      </c:radarChart>
      <c:catAx>
        <c:axId val="64439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396448"/>
        <c:crosses val="autoZero"/>
        <c:auto val="1"/>
        <c:lblAlgn val="ctr"/>
        <c:lblOffset val="100"/>
        <c:noMultiLvlLbl val="0"/>
      </c:catAx>
      <c:valAx>
        <c:axId val="644396448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39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'Fiche action ex. voiture hybrid'!$C$55</c:f>
              <c:strCache>
                <c:ptCount val="1"/>
                <c:pt idx="0">
                  <c:v>Note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'Fiche action ex. voiture hybrid'!$B$56:$B$59</c:f>
              <c:strCache>
                <c:ptCount val="4"/>
                <c:pt idx="0">
                  <c:v>Note technique</c:v>
                </c:pt>
                <c:pt idx="1">
                  <c:v>Note financière</c:v>
                </c:pt>
                <c:pt idx="2">
                  <c:v>Note impact</c:v>
                </c:pt>
                <c:pt idx="3">
                  <c:v>Note de cadrage</c:v>
                </c:pt>
              </c:strCache>
            </c:strRef>
          </c:cat>
          <c:val>
            <c:numRef>
              <c:f>'Fiche action ex. voiture hybrid'!$C$56:$C$59</c:f>
              <c:numCache>
                <c:formatCode>0</c:formatCode>
                <c:ptCount val="4"/>
                <c:pt idx="0">
                  <c:v>4</c:v>
                </c:pt>
                <c:pt idx="1">
                  <c:v>2.3333333333333335</c:v>
                </c:pt>
                <c:pt idx="2" formatCode="General">
                  <c:v>2</c:v>
                </c:pt>
                <c:pt idx="3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9-451B-A6F5-26096DE82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391408"/>
        <c:axId val="644396448"/>
      </c:radarChart>
      <c:catAx>
        <c:axId val="64439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396448"/>
        <c:crosses val="autoZero"/>
        <c:auto val="1"/>
        <c:lblAlgn val="ctr"/>
        <c:lblOffset val="100"/>
        <c:noMultiLvlLbl val="0"/>
      </c:catAx>
      <c:valAx>
        <c:axId val="644396448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39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'Fiche action ex. LED'!$C$55</c:f>
              <c:strCache>
                <c:ptCount val="1"/>
                <c:pt idx="0">
                  <c:v>Note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'Fiche action ex. LED'!$B$56:$B$59</c:f>
              <c:strCache>
                <c:ptCount val="4"/>
                <c:pt idx="0">
                  <c:v>Note financière</c:v>
                </c:pt>
                <c:pt idx="1">
                  <c:v>Note technique</c:v>
                </c:pt>
                <c:pt idx="2">
                  <c:v>Note impact</c:v>
                </c:pt>
                <c:pt idx="3">
                  <c:v>Note de cadrage</c:v>
                </c:pt>
              </c:strCache>
            </c:strRef>
          </c:cat>
          <c:val>
            <c:numRef>
              <c:f>'Fiche action ex. LED'!$C$56:$C$59</c:f>
              <c:numCache>
                <c:formatCode>0</c:formatCode>
                <c:ptCount val="4"/>
                <c:pt idx="0">
                  <c:v>4.333333333333333</c:v>
                </c:pt>
                <c:pt idx="1">
                  <c:v>4.666666666666667</c:v>
                </c:pt>
                <c:pt idx="2" formatCode="General">
                  <c:v>4</c:v>
                </c:pt>
                <c:pt idx="3" formatCode="General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52-4913-BA6D-81D53B906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391408"/>
        <c:axId val="644396448"/>
      </c:radarChart>
      <c:catAx>
        <c:axId val="64439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396448"/>
        <c:crosses val="autoZero"/>
        <c:auto val="1"/>
        <c:lblAlgn val="ctr"/>
        <c:lblOffset val="100"/>
        <c:noMultiLvlLbl val="0"/>
      </c:catAx>
      <c:valAx>
        <c:axId val="644396448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39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632460</xdr:colOff>
      <xdr:row>3</xdr:row>
      <xdr:rowOff>6556</xdr:rowOff>
    </xdr:from>
    <xdr:to>
      <xdr:col>4</xdr:col>
      <xdr:colOff>106865</xdr:colOff>
      <xdr:row>8</xdr:row>
      <xdr:rowOff>76200</xdr:rowOff>
    </xdr:to>
    <xdr:pic>
      <xdr:nvPicPr>
        <xdr:cNvPr id="3" name="Image 2" descr="Une image contenant texte, signe, extérieur&#10;&#10;Description générée automatiquement">
          <a:extLst>
            <a:ext uri="{FF2B5EF4-FFF2-40B4-BE49-F238E27FC236}">
              <a16:creationId xmlns:a16="http://schemas.microsoft.com/office/drawing/2014/main" id="{11356FCE-0746-44CB-9576-0C6986B6D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60" y="555196"/>
          <a:ext cx="2644325" cy="984044"/>
        </a:xfrm>
        <a:prstGeom prst="rect">
          <a:avLst/>
        </a:prstGeom>
      </xdr:spPr>
    </xdr:pic>
    <xdr:clientData/>
  </xdr:twoCellAnchor>
  <xdr:twoCellAnchor editAs="oneCell">
    <xdr:from>
      <xdr:col>4</xdr:col>
      <xdr:colOff>236220</xdr:colOff>
      <xdr:row>3</xdr:row>
      <xdr:rowOff>99060</xdr:rowOff>
    </xdr:from>
    <xdr:to>
      <xdr:col>7</xdr:col>
      <xdr:colOff>381000</xdr:colOff>
      <xdr:row>8</xdr:row>
      <xdr:rowOff>69297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A73F5B0-A8AD-1769-0919-B1BFC61B9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49980" y="624840"/>
          <a:ext cx="2705100" cy="8465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182880</xdr:colOff>
      <xdr:row>52</xdr:row>
      <xdr:rowOff>167640</xdr:rowOff>
    </xdr:from>
    <xdr:to>
      <xdr:col>8</xdr:col>
      <xdr:colOff>373380</xdr:colOff>
      <xdr:row>64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417B73E-32BC-4BB3-B0DF-137152CD5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52</xdr:row>
      <xdr:rowOff>167640</xdr:rowOff>
    </xdr:from>
    <xdr:to>
      <xdr:col>8</xdr:col>
      <xdr:colOff>426720</xdr:colOff>
      <xdr:row>64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912857E-33B1-4339-BE26-31A03E7FA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52</xdr:row>
      <xdr:rowOff>167640</xdr:rowOff>
    </xdr:from>
    <xdr:to>
      <xdr:col>7</xdr:col>
      <xdr:colOff>708660</xdr:colOff>
      <xdr:row>64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ADA323F-2691-71D5-AA2A-D468DE922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cologie.gouv.fr/sites/default/files/documents/BAT-TH-146%20vA54-4%20%C3%A0%20compter%20du%2001-10-2023.pdf" TargetMode="External"/><Relationship Id="rId3" Type="http://schemas.openxmlformats.org/officeDocument/2006/relationships/hyperlink" Target="https://www.ecologie.gouv.fr/sites/default/files/documents/BAT-EN-104%20vA54-3%20%C3%A0%20compter%20du%2001-01-2024.pdf" TargetMode="External"/><Relationship Id="rId7" Type="http://schemas.openxmlformats.org/officeDocument/2006/relationships/hyperlink" Target="https://www.ecologie.gouv.fr/sites/default/files/documents/BAT-TH-113%20vA54-4%20%C3%A0%20compter%20du%2001-01-2024.pdf" TargetMode="External"/><Relationship Id="rId2" Type="http://schemas.openxmlformats.org/officeDocument/2006/relationships/hyperlink" Target="https://www.ecologie.gouv.fr/sites/default/files/documents/BAT-EQ-127%20vA40-4%20%C3%A0%20compter%20du%2001-04-2022.pdf" TargetMode="External"/><Relationship Id="rId1" Type="http://schemas.openxmlformats.org/officeDocument/2006/relationships/hyperlink" Target="https://www.ecologie.gouv.fr/sites/default/files/documents/BAT-EN-101%20v%20A33-3%20%C3%A0%20compter%20du%2001%20septembre%202020.pdf" TargetMode="External"/><Relationship Id="rId6" Type="http://schemas.openxmlformats.org/officeDocument/2006/relationships/hyperlink" Target="https://www.ecologie.gouv.fr/sites/default/files/documents/BAT-TH-108.pdf" TargetMode="External"/><Relationship Id="rId5" Type="http://schemas.openxmlformats.org/officeDocument/2006/relationships/hyperlink" Target="https://www.ecologie.gouv.fr/sites/default/files/documents/BAT-TH-104%20v%20A32-2%20%C3%A0%20compter%20du%2001-04-2020.pdf" TargetMode="External"/><Relationship Id="rId4" Type="http://schemas.openxmlformats.org/officeDocument/2006/relationships/hyperlink" Target="https://www.ecologie.gouv.fr/sites/default/files/documents/BAT-EN-102%20v%20A27-2%20%C3%A0%20compter%20du%2001-04-2018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733F-E6A8-4252-B130-C66EF62B418B}">
  <dimension ref="B11:B25"/>
  <sheetViews>
    <sheetView showGridLines="0" workbookViewId="0">
      <selection activeCell="J9" sqref="J9"/>
    </sheetView>
  </sheetViews>
  <sheetFormatPr baseColWidth="10" defaultRowHeight="13.8"/>
  <sheetData>
    <row r="11" spans="2:2" ht="24.6">
      <c r="B11" s="65" t="s">
        <v>164</v>
      </c>
    </row>
    <row r="12" spans="2:2" ht="24.6">
      <c r="B12" s="65" t="s">
        <v>165</v>
      </c>
    </row>
    <row r="15" spans="2:2">
      <c r="B15" t="s">
        <v>174</v>
      </c>
    </row>
    <row r="16" spans="2:2">
      <c r="B16" t="s">
        <v>175</v>
      </c>
    </row>
    <row r="17" spans="2:2">
      <c r="B17" t="s">
        <v>178</v>
      </c>
    </row>
    <row r="18" spans="2:2">
      <c r="B18" t="s">
        <v>176</v>
      </c>
    </row>
    <row r="19" spans="2:2">
      <c r="B19" t="s">
        <v>177</v>
      </c>
    </row>
    <row r="20" spans="2:2">
      <c r="B20" t="s">
        <v>219</v>
      </c>
    </row>
    <row r="21" spans="2:2">
      <c r="B21" s="69" t="s">
        <v>217</v>
      </c>
    </row>
    <row r="22" spans="2:2">
      <c r="B22" s="69" t="s">
        <v>220</v>
      </c>
    </row>
    <row r="23" spans="2:2">
      <c r="B23" t="s">
        <v>218</v>
      </c>
    </row>
    <row r="24" spans="2:2">
      <c r="B24" s="69" t="s">
        <v>179</v>
      </c>
    </row>
    <row r="25" spans="2:2">
      <c r="B25" s="69" t="s">
        <v>180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E00C0-C3F1-4F78-B371-20B82CEFB2C8}">
  <dimension ref="B1:H59"/>
  <sheetViews>
    <sheetView showGridLines="0" workbookViewId="0">
      <selection activeCell="I15" sqref="I15"/>
    </sheetView>
  </sheetViews>
  <sheetFormatPr baseColWidth="10" defaultRowHeight="13.8"/>
  <cols>
    <col min="1" max="1" width="4.59765625" customWidth="1"/>
    <col min="2" max="2" width="36.19921875" customWidth="1"/>
    <col min="3" max="3" width="21.09765625" customWidth="1"/>
    <col min="4" max="4" width="12.3984375" customWidth="1"/>
    <col min="5" max="8" width="10.8984375" customWidth="1"/>
  </cols>
  <sheetData>
    <row r="1" spans="2:8">
      <c r="F1" s="46" t="s">
        <v>131</v>
      </c>
      <c r="G1" s="45" t="s">
        <v>130</v>
      </c>
    </row>
    <row r="2" spans="2:8" ht="22.8">
      <c r="C2" s="58" t="s">
        <v>168</v>
      </c>
    </row>
    <row r="3" spans="2:8" ht="17.399999999999999">
      <c r="C3" s="38"/>
    </row>
    <row r="4" spans="2:8">
      <c r="B4" s="37" t="s">
        <v>0</v>
      </c>
      <c r="C4" s="46"/>
    </row>
    <row r="6" spans="2:8">
      <c r="B6" s="37" t="s">
        <v>55</v>
      </c>
    </row>
    <row r="7" spans="2:8">
      <c r="B7" s="86"/>
      <c r="C7" s="86"/>
      <c r="D7" s="86"/>
      <c r="E7" s="86"/>
      <c r="F7" s="86"/>
      <c r="G7" s="87"/>
      <c r="H7" s="87"/>
    </row>
    <row r="8" spans="2:8">
      <c r="B8" s="86"/>
      <c r="C8" s="86"/>
      <c r="D8" s="86"/>
      <c r="E8" s="86"/>
      <c r="F8" s="86"/>
      <c r="G8" s="87"/>
      <c r="H8" s="87"/>
    </row>
    <row r="9" spans="2:8">
      <c r="B9" s="86"/>
      <c r="C9" s="86"/>
      <c r="D9" s="86"/>
      <c r="E9" s="86"/>
      <c r="F9" s="86"/>
      <c r="G9" s="87"/>
      <c r="H9" s="87"/>
    </row>
    <row r="10" spans="2:8">
      <c r="B10" s="37" t="s">
        <v>171</v>
      </c>
    </row>
    <row r="11" spans="2:8">
      <c r="B11" s="39" t="s">
        <v>96</v>
      </c>
      <c r="C11" s="44"/>
    </row>
    <row r="12" spans="2:8">
      <c r="B12" s="39" t="s">
        <v>97</v>
      </c>
      <c r="C12" s="44"/>
    </row>
    <row r="13" spans="2:8">
      <c r="B13" s="39" t="s">
        <v>110</v>
      </c>
      <c r="C13" s="44"/>
    </row>
    <row r="14" spans="2:8">
      <c r="B14" s="39" t="s">
        <v>108</v>
      </c>
      <c r="C14" s="44"/>
    </row>
    <row r="15" spans="2:8">
      <c r="B15" s="39" t="s">
        <v>107</v>
      </c>
      <c r="C15" s="44"/>
    </row>
    <row r="17" spans="2:8">
      <c r="B17" s="37" t="s">
        <v>118</v>
      </c>
    </row>
    <row r="18" spans="2:8" ht="29.4" customHeight="1">
      <c r="B18" s="55" t="s">
        <v>121</v>
      </c>
      <c r="C18" s="39"/>
      <c r="D18" s="54" t="s">
        <v>111</v>
      </c>
      <c r="E18" s="88" t="s">
        <v>112</v>
      </c>
      <c r="F18" s="89"/>
      <c r="G18" s="89"/>
      <c r="H18" s="90"/>
    </row>
    <row r="19" spans="2:8">
      <c r="B19" s="39"/>
      <c r="C19" s="42" t="s">
        <v>66</v>
      </c>
      <c r="D19" s="41" t="s">
        <v>12</v>
      </c>
      <c r="E19" s="41" t="s">
        <v>12</v>
      </c>
      <c r="F19" s="41" t="s">
        <v>115</v>
      </c>
      <c r="G19" s="41" t="s">
        <v>139</v>
      </c>
      <c r="H19" s="41" t="s">
        <v>116</v>
      </c>
    </row>
    <row r="20" spans="2:8">
      <c r="B20" s="39" t="s">
        <v>98</v>
      </c>
      <c r="C20" s="44"/>
      <c r="D20" s="47"/>
      <c r="E20" s="47"/>
      <c r="F20" s="47"/>
      <c r="G20" s="49" t="e">
        <f>E20/D20</f>
        <v>#DIV/0!</v>
      </c>
      <c r="H20" s="62" t="e">
        <f>VLOOKUP(C20,'Listes déroulantes'!C34:E51,3,)*E20</f>
        <v>#N/A</v>
      </c>
    </row>
    <row r="21" spans="2:8">
      <c r="B21" s="39" t="s">
        <v>99</v>
      </c>
      <c r="C21" s="44"/>
      <c r="D21" s="47"/>
      <c r="E21" s="47"/>
      <c r="F21" s="47"/>
      <c r="G21" s="49" t="e">
        <f>E21/D21</f>
        <v>#DIV/0!</v>
      </c>
      <c r="H21" s="41" t="e">
        <f>VLOOKUP(C21,'Listes déroulantes'!C34:E51,3,)*E21</f>
        <v>#N/A</v>
      </c>
    </row>
    <row r="22" spans="2:8">
      <c r="B22" s="39" t="s">
        <v>60</v>
      </c>
      <c r="C22" s="39"/>
      <c r="D22" s="60">
        <f>D20+D21</f>
        <v>0</v>
      </c>
      <c r="E22" s="60">
        <f t="shared" ref="E22:F22" si="0">E20+E21</f>
        <v>0</v>
      </c>
      <c r="F22" s="60">
        <f t="shared" si="0"/>
        <v>0</v>
      </c>
      <c r="G22" s="60"/>
      <c r="H22" s="61" t="e">
        <f t="shared" ref="H22" si="1">H20+H21</f>
        <v>#N/A</v>
      </c>
    </row>
    <row r="23" spans="2:8">
      <c r="B23" s="39" t="s">
        <v>157</v>
      </c>
      <c r="C23" s="63"/>
      <c r="D23" s="84"/>
      <c r="E23" s="85"/>
      <c r="F23" s="85"/>
      <c r="G23" s="85"/>
      <c r="H23" s="85"/>
    </row>
    <row r="24" spans="2:8">
      <c r="B24" s="39" t="s">
        <v>113</v>
      </c>
      <c r="C24" s="59"/>
      <c r="D24" s="84"/>
      <c r="E24" s="85"/>
      <c r="F24" s="85"/>
      <c r="G24" s="85"/>
      <c r="H24" s="85"/>
    </row>
    <row r="25" spans="2:8">
      <c r="B25" s="39" t="s">
        <v>129</v>
      </c>
      <c r="C25" s="91"/>
      <c r="D25" s="92"/>
      <c r="E25" s="92"/>
      <c r="F25" s="92"/>
      <c r="G25" s="92"/>
      <c r="H25" s="93"/>
    </row>
    <row r="26" spans="2:8">
      <c r="G26" s="43"/>
    </row>
    <row r="27" spans="2:8">
      <c r="B27" s="37" t="s">
        <v>56</v>
      </c>
      <c r="G27" s="43"/>
    </row>
    <row r="28" spans="2:8">
      <c r="B28" s="39" t="s">
        <v>56</v>
      </c>
      <c r="C28" s="41" t="s">
        <v>57</v>
      </c>
      <c r="D28" s="85" t="s">
        <v>61</v>
      </c>
      <c r="E28" s="85"/>
      <c r="F28" s="85"/>
      <c r="G28" s="85"/>
      <c r="H28" s="85"/>
    </row>
    <row r="29" spans="2:8">
      <c r="B29" s="39" t="s">
        <v>59</v>
      </c>
      <c r="C29" s="47"/>
      <c r="D29" s="84"/>
      <c r="E29" s="85"/>
      <c r="F29" s="85"/>
      <c r="G29" s="85"/>
      <c r="H29" s="85"/>
    </row>
    <row r="30" spans="2:8">
      <c r="B30" s="39" t="s">
        <v>58</v>
      </c>
      <c r="C30" s="47"/>
      <c r="D30" s="84"/>
      <c r="E30" s="85"/>
      <c r="F30" s="85"/>
      <c r="G30" s="85"/>
      <c r="H30" s="85"/>
    </row>
    <row r="31" spans="2:8">
      <c r="B31" s="39" t="s">
        <v>119</v>
      </c>
      <c r="C31" s="50">
        <f>C30+C29</f>
        <v>0</v>
      </c>
      <c r="D31" s="84"/>
      <c r="E31" s="85"/>
      <c r="F31" s="85"/>
      <c r="G31" s="85"/>
      <c r="H31" s="85"/>
    </row>
    <row r="32" spans="2:8">
      <c r="B32" s="39" t="s">
        <v>64</v>
      </c>
      <c r="C32" s="47"/>
      <c r="D32" s="84"/>
      <c r="E32" s="85"/>
      <c r="F32" s="85"/>
      <c r="G32" s="85"/>
      <c r="H32" s="85"/>
    </row>
    <row r="33" spans="2:8">
      <c r="B33" s="39" t="s">
        <v>120</v>
      </c>
      <c r="C33" s="50">
        <f>C31-C32</f>
        <v>0</v>
      </c>
      <c r="D33" s="84"/>
      <c r="E33" s="85"/>
      <c r="F33" s="85"/>
      <c r="G33" s="85"/>
      <c r="H33" s="85"/>
    </row>
    <row r="34" spans="2:8">
      <c r="B34" s="39" t="s">
        <v>169</v>
      </c>
      <c r="C34" s="47"/>
      <c r="D34" s="84"/>
      <c r="E34" s="85"/>
      <c r="F34" s="85"/>
      <c r="G34" s="85"/>
      <c r="H34" s="85"/>
    </row>
    <row r="36" spans="2:8">
      <c r="B36" s="37" t="s">
        <v>122</v>
      </c>
    </row>
    <row r="37" spans="2:8">
      <c r="B37" s="48" t="s">
        <v>127</v>
      </c>
      <c r="C37" s="41" t="s">
        <v>124</v>
      </c>
      <c r="D37" s="39" t="s">
        <v>125</v>
      </c>
      <c r="E37" s="66"/>
      <c r="F37" s="66"/>
      <c r="G37" s="66"/>
      <c r="H37" s="67"/>
    </row>
    <row r="38" spans="2:8">
      <c r="B38" s="39" t="s">
        <v>123</v>
      </c>
      <c r="C38" s="56"/>
      <c r="D38" s="84"/>
      <c r="E38" s="85"/>
      <c r="F38" s="85"/>
      <c r="G38" s="85"/>
      <c r="H38" s="85"/>
    </row>
    <row r="39" spans="2:8">
      <c r="B39" s="39" t="s">
        <v>126</v>
      </c>
      <c r="C39" s="56"/>
      <c r="D39" s="84"/>
      <c r="E39" s="85"/>
      <c r="F39" s="85"/>
      <c r="G39" s="85"/>
      <c r="H39" s="85"/>
    </row>
    <row r="40" spans="2:8">
      <c r="B40" s="39" t="s">
        <v>182</v>
      </c>
      <c r="C40" s="56"/>
      <c r="D40" s="84"/>
      <c r="E40" s="85"/>
      <c r="F40" s="85"/>
      <c r="G40" s="85"/>
      <c r="H40" s="85"/>
    </row>
    <row r="42" spans="2:8">
      <c r="B42" s="48" t="s">
        <v>128</v>
      </c>
      <c r="C42" s="41" t="s">
        <v>124</v>
      </c>
      <c r="D42" s="39" t="s">
        <v>125</v>
      </c>
      <c r="E42" s="66"/>
      <c r="F42" s="66"/>
      <c r="G42" s="66"/>
      <c r="H42" s="67"/>
    </row>
    <row r="43" spans="2:8">
      <c r="B43" s="39" t="s">
        <v>183</v>
      </c>
      <c r="C43" s="56"/>
      <c r="D43" s="84"/>
      <c r="E43" s="85"/>
      <c r="F43" s="85"/>
      <c r="G43" s="85"/>
      <c r="H43" s="85"/>
    </row>
    <row r="44" spans="2:8">
      <c r="B44" s="39" t="s">
        <v>185</v>
      </c>
      <c r="C44" s="52" t="e">
        <f>IF(D44&lt;0,0,IF(D44&lt;=2,5,IF(D44&lt;=5,4,IF(D44&lt;=8,3,IF(D44&lt;=10,2,1)))))</f>
        <v>#DIV/0!</v>
      </c>
      <c r="D44" s="57" t="e">
        <f>C34/(F22+C23)</f>
        <v>#DIV/0!</v>
      </c>
      <c r="E44" t="s">
        <v>141</v>
      </c>
    </row>
    <row r="45" spans="2:8">
      <c r="B45" s="39" t="s">
        <v>184</v>
      </c>
      <c r="C45" s="56"/>
      <c r="D45" s="84"/>
      <c r="E45" s="85"/>
      <c r="F45" s="85"/>
      <c r="G45" s="85"/>
      <c r="H45" s="85"/>
    </row>
    <row r="46" spans="2:8" ht="14.4">
      <c r="B46" s="23" t="s">
        <v>186</v>
      </c>
      <c r="C46" s="52"/>
    </row>
    <row r="48" spans="2:8">
      <c r="B48" s="48" t="s">
        <v>135</v>
      </c>
      <c r="C48" s="56"/>
      <c r="D48" s="84"/>
      <c r="E48" s="85"/>
      <c r="F48" s="85"/>
      <c r="G48" s="85"/>
      <c r="H48" s="85"/>
    </row>
    <row r="50" spans="2:8">
      <c r="B50" s="48" t="s">
        <v>170</v>
      </c>
      <c r="C50" s="56"/>
      <c r="D50" s="84"/>
      <c r="E50" s="85"/>
      <c r="F50" s="85"/>
      <c r="G50" s="85"/>
      <c r="H50" s="85"/>
    </row>
    <row r="52" spans="2:8">
      <c r="B52" s="48" t="s">
        <v>145</v>
      </c>
      <c r="C52" s="56"/>
      <c r="D52" s="84"/>
      <c r="E52" s="85"/>
      <c r="F52" s="85"/>
      <c r="G52" s="85"/>
      <c r="H52" s="85"/>
    </row>
    <row r="55" spans="2:8">
      <c r="C55" s="41" t="s">
        <v>124</v>
      </c>
    </row>
    <row r="56" spans="2:8">
      <c r="B56" s="39" t="s">
        <v>67</v>
      </c>
      <c r="C56" s="51" t="e">
        <f>AVERAGE(C38:C40)</f>
        <v>#DIV/0!</v>
      </c>
    </row>
    <row r="57" spans="2:8">
      <c r="B57" s="39" t="s">
        <v>142</v>
      </c>
      <c r="C57" s="51" t="e">
        <f>AVERAGE(C43:C45)</f>
        <v>#DIV/0!</v>
      </c>
    </row>
    <row r="58" spans="2:8">
      <c r="B58" s="39" t="s">
        <v>143</v>
      </c>
      <c r="C58" s="53">
        <f>C48</f>
        <v>0</v>
      </c>
    </row>
    <row r="59" spans="2:8">
      <c r="B59" s="39" t="s">
        <v>150</v>
      </c>
      <c r="C59" s="53">
        <f>C50</f>
        <v>0</v>
      </c>
    </row>
  </sheetData>
  <mergeCells count="20">
    <mergeCell ref="D34:H34"/>
    <mergeCell ref="B7:H9"/>
    <mergeCell ref="E18:H18"/>
    <mergeCell ref="D23:H23"/>
    <mergeCell ref="D24:H24"/>
    <mergeCell ref="C25:H25"/>
    <mergeCell ref="D28:H28"/>
    <mergeCell ref="D29:H29"/>
    <mergeCell ref="D30:H30"/>
    <mergeCell ref="D31:H31"/>
    <mergeCell ref="D32:H32"/>
    <mergeCell ref="D33:H33"/>
    <mergeCell ref="D50:H50"/>
    <mergeCell ref="D52:H52"/>
    <mergeCell ref="D38:H38"/>
    <mergeCell ref="D39:H39"/>
    <mergeCell ref="D40:H40"/>
    <mergeCell ref="D43:H43"/>
    <mergeCell ref="D45:H45"/>
    <mergeCell ref="D48:H48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82B0F75E-4CCB-4788-91D7-AD7DDB999117}">
          <x14:formula1>
            <xm:f>'Listes déroulantes'!$B$7:$B$26</xm:f>
          </x14:formula1>
          <xm:sqref>C11</xm:sqref>
        </x14:dataValidation>
        <x14:dataValidation type="list" allowBlank="1" showInputMessage="1" showErrorMessage="1" xr:uid="{2E76420F-7E0C-4844-A9DB-6368F998C587}">
          <x14:formula1>
            <xm:f>'Listes déroulantes'!$C$7:$C$26</xm:f>
          </x14:formula1>
          <xm:sqref>C12</xm:sqref>
        </x14:dataValidation>
        <x14:dataValidation type="list" allowBlank="1" showInputMessage="1" showErrorMessage="1" xr:uid="{7660800F-E896-4867-85B6-00D4E07654A9}">
          <x14:formula1>
            <xm:f>'Listes déroulantes'!$C$58:$C$69</xm:f>
          </x14:formula1>
          <xm:sqref>C14</xm:sqref>
        </x14:dataValidation>
        <x14:dataValidation type="list" allowBlank="1" showInputMessage="1" showErrorMessage="1" xr:uid="{8DD353A8-2D78-48B8-8BFD-2DE0F4DB97BD}">
          <x14:formula1>
            <xm:f>'Listes déroulantes'!$D$58:$D$69</xm:f>
          </x14:formula1>
          <xm:sqref>C15</xm:sqref>
        </x14:dataValidation>
        <x14:dataValidation type="list" allowBlank="1" showInputMessage="1" showErrorMessage="1" xr:uid="{EB95DA3C-EF81-40F1-BB26-2892F1C13DA6}">
          <x14:formula1>
            <xm:f>'Listes déroulantes'!$B$73:$B$75</xm:f>
          </x14:formula1>
          <xm:sqref>C24 H10:H13</xm:sqref>
        </x14:dataValidation>
        <x14:dataValidation type="list" allowBlank="1" showInputMessage="1" showErrorMessage="1" xr:uid="{6C4993C1-96D0-412C-B1A9-F6D9C7BDE5A5}">
          <x14:formula1>
            <xm:f>'Listes déroulantes'!$B$58:$B$69</xm:f>
          </x14:formula1>
          <xm:sqref>C13</xm:sqref>
        </x14:dataValidation>
        <x14:dataValidation type="list" allowBlank="1" showInputMessage="1" showErrorMessage="1" xr:uid="{C531C558-F4E2-4DC4-B7F1-ECB60395C313}">
          <x14:formula1>
            <xm:f>'Listes déroulantes'!$C$34:$C$51</xm:f>
          </x14:formula1>
          <xm:sqref>C20:C21 C24</xm:sqref>
        </x14:dataValidation>
        <x14:dataValidation type="list" allowBlank="1" showInputMessage="1" showErrorMessage="1" xr:uid="{BED44E35-A816-4FEA-9D5B-3C771ADD3A0D}">
          <x14:formula1>
            <xm:f>'Listes déroulantes'!$C$34:$C$46</xm:f>
          </x14:formula1>
          <xm:sqref>B20:B21 B24</xm:sqref>
        </x14:dataValidation>
        <x14:dataValidation type="list" allowBlank="1" showInputMessage="1" showErrorMessage="1" xr:uid="{D0B92FF6-13A9-4FCC-9D53-CE4BA4E1C4CE}">
          <x14:formula1>
            <xm:f>'Listes déroulantes'!$B$79:$B$81</xm:f>
          </x14:formula1>
          <xm:sqref>D19:E19</xm:sqref>
        </x14:dataValidation>
        <x14:dataValidation type="list" allowBlank="1" showInputMessage="1" showErrorMessage="1" xr:uid="{9FC04DF3-27B8-4F75-A050-7166E188A928}">
          <x14:formula1>
            <xm:f>'Listes déroulantes'!$B$84:$B$87</xm:f>
          </x14:formula1>
          <xm:sqref>C52</xm:sqref>
        </x14:dataValidation>
        <x14:dataValidation type="list" allowBlank="1" showInputMessage="1" showErrorMessage="1" xr:uid="{A42E0BB7-7E45-4685-B88E-1E5C97FF0427}">
          <x14:formula1>
            <xm:f>'Listes déroulantes'!$B$90:$B$95</xm:f>
          </x14:formula1>
          <xm:sqref>C38:C40 C50 C48 C45:C46 C43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1459-EB81-4E21-8B5E-5AAFBA979C55}">
  <dimension ref="B2:F16"/>
  <sheetViews>
    <sheetView showGridLines="0" topLeftCell="A55" workbookViewId="0"/>
  </sheetViews>
  <sheetFormatPr baseColWidth="10" defaultRowHeight="13.8"/>
  <cols>
    <col min="1" max="1" width="2.8984375" customWidth="1"/>
    <col min="2" max="2" width="15.296875" customWidth="1"/>
    <col min="3" max="3" width="35.69921875" customWidth="1"/>
    <col min="4" max="4" width="21.8984375" customWidth="1"/>
    <col min="5" max="5" width="53.296875" customWidth="1"/>
    <col min="6" max="6" width="85.09765625" customWidth="1"/>
  </cols>
  <sheetData>
    <row r="2" spans="2:6" s="82" customFormat="1" ht="41.4">
      <c r="B2" s="76" t="s">
        <v>96</v>
      </c>
      <c r="C2" s="76" t="s">
        <v>187</v>
      </c>
      <c r="D2" s="81" t="s">
        <v>206</v>
      </c>
      <c r="E2" s="81" t="s">
        <v>207</v>
      </c>
      <c r="F2" s="81" t="s">
        <v>221</v>
      </c>
    </row>
    <row r="4" spans="2:6" s="72" customFormat="1" ht="45" customHeight="1">
      <c r="B4" s="75" t="s">
        <v>189</v>
      </c>
      <c r="C4" s="73" t="s">
        <v>193</v>
      </c>
      <c r="D4" s="78" t="s">
        <v>198</v>
      </c>
      <c r="E4" s="74" t="s">
        <v>203</v>
      </c>
      <c r="F4" s="77" t="s">
        <v>228</v>
      </c>
    </row>
    <row r="5" spans="2:6" s="72" customFormat="1" ht="31.8" customHeight="1">
      <c r="B5" s="75" t="s">
        <v>189</v>
      </c>
      <c r="C5" s="73" t="s">
        <v>190</v>
      </c>
      <c r="D5" s="78" t="s">
        <v>205</v>
      </c>
      <c r="E5" s="74" t="s">
        <v>202</v>
      </c>
      <c r="F5" s="77" t="s">
        <v>222</v>
      </c>
    </row>
    <row r="6" spans="2:6" s="72" customFormat="1" ht="31.8" customHeight="1">
      <c r="B6" s="75" t="s">
        <v>189</v>
      </c>
      <c r="C6" s="73" t="s">
        <v>191</v>
      </c>
      <c r="D6" s="78" t="s">
        <v>204</v>
      </c>
      <c r="E6" s="74" t="s">
        <v>209</v>
      </c>
      <c r="F6" s="77" t="s">
        <v>228</v>
      </c>
    </row>
    <row r="7" spans="2:6" s="72" customFormat="1" ht="31.8" customHeight="1">
      <c r="B7" s="75" t="s">
        <v>188</v>
      </c>
      <c r="C7" s="73" t="s">
        <v>192</v>
      </c>
      <c r="D7" s="79" t="s">
        <v>210</v>
      </c>
      <c r="E7" s="74" t="s">
        <v>208</v>
      </c>
      <c r="F7" s="74" t="s">
        <v>226</v>
      </c>
    </row>
    <row r="8" spans="2:6" s="72" customFormat="1" ht="31.8" customHeight="1">
      <c r="B8" s="75" t="s">
        <v>188</v>
      </c>
      <c r="C8" s="73" t="s">
        <v>194</v>
      </c>
      <c r="D8" s="79" t="s">
        <v>215</v>
      </c>
      <c r="E8" s="74" t="s">
        <v>216</v>
      </c>
      <c r="F8" s="74" t="s">
        <v>227</v>
      </c>
    </row>
    <row r="9" spans="2:6" s="72" customFormat="1" ht="31.8" customHeight="1">
      <c r="B9" s="75" t="s">
        <v>188</v>
      </c>
      <c r="C9" s="73" t="s">
        <v>196</v>
      </c>
      <c r="D9" s="78" t="s">
        <v>213</v>
      </c>
      <c r="E9" s="74" t="s">
        <v>214</v>
      </c>
      <c r="F9" s="83" t="s">
        <v>223</v>
      </c>
    </row>
    <row r="10" spans="2:6" s="72" customFormat="1" ht="31.8" customHeight="1">
      <c r="B10" s="75" t="s">
        <v>188</v>
      </c>
      <c r="C10" s="73" t="s">
        <v>197</v>
      </c>
      <c r="D10" s="80" t="s">
        <v>212</v>
      </c>
      <c r="E10" s="74" t="s">
        <v>211</v>
      </c>
      <c r="F10" s="74" t="s">
        <v>224</v>
      </c>
    </row>
    <row r="11" spans="2:6" s="72" customFormat="1" ht="31.8" customHeight="1">
      <c r="B11" s="75" t="s">
        <v>195</v>
      </c>
      <c r="C11" s="73" t="s">
        <v>199</v>
      </c>
      <c r="D11" s="78" t="s">
        <v>200</v>
      </c>
      <c r="E11" s="74" t="s">
        <v>201</v>
      </c>
      <c r="F11" s="74" t="s">
        <v>225</v>
      </c>
    </row>
    <row r="12" spans="2:6">
      <c r="C12" s="71"/>
      <c r="D12" s="71"/>
      <c r="E12" s="71"/>
      <c r="F12" s="71"/>
    </row>
    <row r="13" spans="2:6">
      <c r="C13" s="71"/>
      <c r="D13" s="71"/>
      <c r="E13" s="71"/>
      <c r="F13" s="71"/>
    </row>
    <row r="14" spans="2:6">
      <c r="C14" s="71"/>
      <c r="D14" s="71"/>
      <c r="E14" s="71"/>
      <c r="F14" s="71"/>
    </row>
    <row r="15" spans="2:6">
      <c r="C15" s="71"/>
      <c r="D15" s="71"/>
      <c r="E15" s="71"/>
      <c r="F15" s="71"/>
    </row>
    <row r="16" spans="2:6">
      <c r="C16" s="71"/>
      <c r="D16" s="71"/>
      <c r="E16" s="71"/>
      <c r="F16" s="71"/>
    </row>
  </sheetData>
  <hyperlinks>
    <hyperlink ref="D4" r:id="rId1" xr:uid="{475B7C4C-0921-46C5-82E8-71B73F3D415C}"/>
    <hyperlink ref="D11" r:id="rId2" xr:uid="{18F9C2F7-73CF-47DB-B8B7-4BCB79BACC20}"/>
    <hyperlink ref="D5" r:id="rId3" xr:uid="{05F06099-B241-49CE-B57B-3C80F4685B1C}"/>
    <hyperlink ref="D6" r:id="rId4" xr:uid="{0FA4D474-15E6-4356-BD84-C01926D5E427}"/>
    <hyperlink ref="D7" r:id="rId5" xr:uid="{FC4D5109-641F-4F96-A243-CEB029B3E4D0}"/>
    <hyperlink ref="D10" r:id="rId6" xr:uid="{0318A3CC-0A40-429E-BB40-F8C63E4BCA19}"/>
    <hyperlink ref="D9" r:id="rId7" xr:uid="{0F81BDB4-A6CA-493D-A881-0465E6D34690}"/>
    <hyperlink ref="D8" r:id="rId8" xr:uid="{6285E0D6-48F0-4254-8AAB-4C6AB5E4669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3835D-0969-4442-B1B7-D8E36FBBE32C}">
  <dimension ref="B1:H59"/>
  <sheetViews>
    <sheetView showGridLines="0" workbookViewId="0">
      <selection activeCell="K53" sqref="K53"/>
    </sheetView>
  </sheetViews>
  <sheetFormatPr baseColWidth="10" defaultRowHeight="13.8"/>
  <cols>
    <col min="1" max="1" width="4.59765625" customWidth="1"/>
    <col min="2" max="2" width="37.8984375" customWidth="1"/>
    <col min="3" max="3" width="21.09765625" customWidth="1"/>
    <col min="4" max="4" width="12.3984375" customWidth="1"/>
    <col min="5" max="8" width="10.8984375" customWidth="1"/>
  </cols>
  <sheetData>
    <row r="1" spans="2:8">
      <c r="G1" s="45" t="s">
        <v>130</v>
      </c>
    </row>
    <row r="2" spans="2:8" ht="22.8">
      <c r="C2" s="58" t="s">
        <v>168</v>
      </c>
      <c r="G2" s="46" t="s">
        <v>131</v>
      </c>
    </row>
    <row r="3" spans="2:8" ht="17.399999999999999">
      <c r="C3" s="38"/>
    </row>
    <row r="4" spans="2:8">
      <c r="B4" s="37" t="s">
        <v>0</v>
      </c>
      <c r="C4" s="46">
        <v>2024</v>
      </c>
    </row>
    <row r="6" spans="2:8">
      <c r="B6" s="37" t="s">
        <v>55</v>
      </c>
    </row>
    <row r="7" spans="2:8">
      <c r="B7" s="86" t="s">
        <v>152</v>
      </c>
      <c r="C7" s="86"/>
      <c r="D7" s="86"/>
      <c r="E7" s="86"/>
      <c r="F7" s="86"/>
      <c r="G7" s="87"/>
      <c r="H7" s="87"/>
    </row>
    <row r="8" spans="2:8">
      <c r="B8" s="86"/>
      <c r="C8" s="86"/>
      <c r="D8" s="86"/>
      <c r="E8" s="86"/>
      <c r="F8" s="86"/>
      <c r="G8" s="87"/>
      <c r="H8" s="87"/>
    </row>
    <row r="9" spans="2:8">
      <c r="B9" s="86"/>
      <c r="C9" s="86"/>
      <c r="D9" s="86"/>
      <c r="E9" s="86"/>
      <c r="F9" s="86"/>
      <c r="G9" s="87"/>
      <c r="H9" s="87"/>
    </row>
    <row r="10" spans="2:8">
      <c r="B10" s="37" t="s">
        <v>117</v>
      </c>
    </row>
    <row r="11" spans="2:8">
      <c r="B11" s="39" t="s">
        <v>96</v>
      </c>
      <c r="C11" s="44" t="s">
        <v>50</v>
      </c>
    </row>
    <row r="12" spans="2:8">
      <c r="B12" s="39" t="s">
        <v>97</v>
      </c>
      <c r="C12" s="44" t="s">
        <v>51</v>
      </c>
    </row>
    <row r="13" spans="2:8">
      <c r="B13" s="39" t="s">
        <v>110</v>
      </c>
      <c r="C13" s="44" t="s">
        <v>73</v>
      </c>
    </row>
    <row r="14" spans="2:8">
      <c r="B14" s="39" t="s">
        <v>108</v>
      </c>
      <c r="C14" s="44" t="s">
        <v>74</v>
      </c>
    </row>
    <row r="15" spans="2:8">
      <c r="B15" s="39" t="s">
        <v>107</v>
      </c>
      <c r="C15" s="44" t="s">
        <v>94</v>
      </c>
    </row>
    <row r="17" spans="2:8">
      <c r="B17" s="37" t="s">
        <v>118</v>
      </c>
    </row>
    <row r="18" spans="2:8" ht="29.4" customHeight="1">
      <c r="B18" s="55" t="s">
        <v>121</v>
      </c>
      <c r="C18" s="39"/>
      <c r="D18" s="54" t="s">
        <v>111</v>
      </c>
      <c r="E18" s="88" t="s">
        <v>112</v>
      </c>
      <c r="F18" s="89"/>
      <c r="G18" s="89"/>
      <c r="H18" s="90"/>
    </row>
    <row r="19" spans="2:8">
      <c r="B19" s="39"/>
      <c r="C19" s="42" t="s">
        <v>66</v>
      </c>
      <c r="D19" s="41" t="s">
        <v>12</v>
      </c>
      <c r="E19" s="41" t="s">
        <v>12</v>
      </c>
      <c r="F19" s="41" t="s">
        <v>115</v>
      </c>
      <c r="G19" s="41" t="s">
        <v>139</v>
      </c>
      <c r="H19" s="41" t="s">
        <v>116</v>
      </c>
    </row>
    <row r="20" spans="2:8">
      <c r="B20" s="39" t="s">
        <v>98</v>
      </c>
      <c r="C20" s="44" t="s">
        <v>41</v>
      </c>
      <c r="D20" s="47">
        <f>5000/100*5*10</f>
        <v>2500</v>
      </c>
      <c r="E20" s="47">
        <v>2000</v>
      </c>
      <c r="F20" s="47">
        <f>E20*0.19</f>
        <v>380</v>
      </c>
      <c r="G20" s="49">
        <f>E20/D20</f>
        <v>0.8</v>
      </c>
      <c r="H20" s="62">
        <f>VLOOKUP(C20,'Listes déroulantes'!C34:E51,3,)*E20</f>
        <v>622</v>
      </c>
    </row>
    <row r="21" spans="2:8">
      <c r="B21" s="39" t="s">
        <v>99</v>
      </c>
      <c r="C21" s="44" t="s">
        <v>14</v>
      </c>
      <c r="D21" s="47"/>
      <c r="E21" s="47">
        <v>-500</v>
      </c>
      <c r="F21" s="47">
        <f>E21*0.25</f>
        <v>-125</v>
      </c>
      <c r="G21" s="49" t="e">
        <f>E21/D21</f>
        <v>#DIV/0!</v>
      </c>
      <c r="H21" s="41">
        <f>VLOOKUP(C21,'Listes déroulantes'!C34:E51,3,)*E21</f>
        <v>-26</v>
      </c>
    </row>
    <row r="22" spans="2:8">
      <c r="B22" s="39" t="s">
        <v>60</v>
      </c>
      <c r="C22" s="39"/>
      <c r="D22" s="60">
        <f>D20+D21</f>
        <v>2500</v>
      </c>
      <c r="E22" s="60">
        <f t="shared" ref="E22:F22" si="0">E20+E21</f>
        <v>1500</v>
      </c>
      <c r="F22" s="60">
        <f t="shared" si="0"/>
        <v>255</v>
      </c>
      <c r="G22" s="60"/>
      <c r="H22" s="61">
        <f t="shared" ref="H22" si="1">H20+H21</f>
        <v>596</v>
      </c>
    </row>
    <row r="23" spans="2:8">
      <c r="B23" s="39" t="s">
        <v>157</v>
      </c>
      <c r="C23" s="63">
        <v>-500</v>
      </c>
      <c r="D23" s="84" t="s">
        <v>158</v>
      </c>
      <c r="E23" s="85"/>
      <c r="F23" s="85"/>
      <c r="G23" s="85"/>
      <c r="H23" s="85"/>
    </row>
    <row r="24" spans="2:8">
      <c r="B24" s="39" t="s">
        <v>113</v>
      </c>
      <c r="C24" s="59" t="s">
        <v>101</v>
      </c>
      <c r="D24" s="84" t="s">
        <v>163</v>
      </c>
      <c r="E24" s="85"/>
      <c r="F24" s="85"/>
      <c r="G24" s="85"/>
      <c r="H24" s="85"/>
    </row>
    <row r="25" spans="2:8">
      <c r="B25" s="39" t="s">
        <v>129</v>
      </c>
      <c r="C25" s="94"/>
      <c r="D25" s="87"/>
      <c r="E25" s="87"/>
      <c r="F25" s="87"/>
      <c r="G25" s="87"/>
      <c r="H25" s="87"/>
    </row>
    <row r="26" spans="2:8">
      <c r="G26" s="43"/>
    </row>
    <row r="27" spans="2:8">
      <c r="B27" s="37" t="s">
        <v>56</v>
      </c>
      <c r="G27" s="43"/>
    </row>
    <row r="28" spans="2:8">
      <c r="B28" s="39" t="s">
        <v>56</v>
      </c>
      <c r="C28" s="41" t="s">
        <v>57</v>
      </c>
      <c r="D28" s="85" t="s">
        <v>61</v>
      </c>
      <c r="E28" s="85"/>
      <c r="F28" s="85"/>
      <c r="G28" s="85"/>
      <c r="H28" s="85"/>
    </row>
    <row r="29" spans="2:8">
      <c r="B29" s="39" t="s">
        <v>59</v>
      </c>
      <c r="C29" s="47">
        <v>25000</v>
      </c>
      <c r="D29" s="84" t="s">
        <v>153</v>
      </c>
      <c r="E29" s="85"/>
      <c r="F29" s="85"/>
      <c r="G29" s="85"/>
      <c r="H29" s="85"/>
    </row>
    <row r="30" spans="2:8">
      <c r="B30" s="39" t="s">
        <v>58</v>
      </c>
      <c r="C30" s="47">
        <v>0</v>
      </c>
      <c r="D30" s="84"/>
      <c r="E30" s="85"/>
      <c r="F30" s="85"/>
      <c r="G30" s="85"/>
      <c r="H30" s="85"/>
    </row>
    <row r="31" spans="2:8">
      <c r="B31" s="39" t="s">
        <v>119</v>
      </c>
      <c r="C31" s="50">
        <f>C30+C29</f>
        <v>25000</v>
      </c>
      <c r="D31" s="84"/>
      <c r="E31" s="85"/>
      <c r="F31" s="85"/>
      <c r="G31" s="85"/>
      <c r="H31" s="85"/>
    </row>
    <row r="32" spans="2:8">
      <c r="B32" s="39" t="s">
        <v>64</v>
      </c>
      <c r="C32" s="47">
        <v>2000</v>
      </c>
      <c r="D32" s="84" t="s">
        <v>167</v>
      </c>
      <c r="E32" s="85"/>
      <c r="F32" s="85"/>
      <c r="G32" s="85"/>
      <c r="H32" s="85"/>
    </row>
    <row r="33" spans="2:8">
      <c r="B33" s="39" t="s">
        <v>120</v>
      </c>
      <c r="C33" s="50">
        <f>C31-C32</f>
        <v>23000</v>
      </c>
      <c r="D33" s="84"/>
      <c r="E33" s="85"/>
      <c r="F33" s="85"/>
      <c r="G33" s="85"/>
      <c r="H33" s="85"/>
    </row>
    <row r="34" spans="2:8">
      <c r="B34" s="39" t="s">
        <v>169</v>
      </c>
      <c r="C34" s="47">
        <v>5000</v>
      </c>
      <c r="D34" s="84" t="s">
        <v>154</v>
      </c>
      <c r="E34" s="85"/>
      <c r="F34" s="85"/>
      <c r="G34" s="85"/>
      <c r="H34" s="85"/>
    </row>
    <row r="36" spans="2:8">
      <c r="B36" s="37" t="s">
        <v>122</v>
      </c>
    </row>
    <row r="37" spans="2:8">
      <c r="B37" s="48" t="s">
        <v>127</v>
      </c>
      <c r="C37" s="41" t="s">
        <v>124</v>
      </c>
      <c r="D37" s="39" t="s">
        <v>125</v>
      </c>
      <c r="E37" s="66"/>
      <c r="F37" s="66"/>
      <c r="G37" s="66"/>
      <c r="H37" s="67"/>
    </row>
    <row r="38" spans="2:8">
      <c r="B38" s="39" t="s">
        <v>123</v>
      </c>
      <c r="C38" s="56">
        <v>5</v>
      </c>
      <c r="D38" s="84"/>
      <c r="E38" s="85"/>
      <c r="F38" s="85"/>
      <c r="G38" s="85"/>
      <c r="H38" s="85"/>
    </row>
    <row r="39" spans="2:8">
      <c r="B39" s="39" t="s">
        <v>126</v>
      </c>
      <c r="C39" s="56">
        <v>3</v>
      </c>
      <c r="D39" s="84" t="s">
        <v>161</v>
      </c>
      <c r="E39" s="85"/>
      <c r="F39" s="85"/>
      <c r="G39" s="85"/>
      <c r="H39" s="85"/>
    </row>
    <row r="40" spans="2:8">
      <c r="B40" s="39" t="s">
        <v>182</v>
      </c>
      <c r="C40" s="56">
        <v>4</v>
      </c>
      <c r="D40" s="84" t="s">
        <v>160</v>
      </c>
      <c r="E40" s="85"/>
      <c r="F40" s="85"/>
      <c r="G40" s="85"/>
      <c r="H40" s="85"/>
    </row>
    <row r="42" spans="2:8">
      <c r="B42" s="48" t="s">
        <v>128</v>
      </c>
      <c r="C42" s="41" t="s">
        <v>124</v>
      </c>
      <c r="D42" s="39" t="s">
        <v>125</v>
      </c>
      <c r="E42" s="66"/>
      <c r="F42" s="66"/>
      <c r="G42" s="66"/>
      <c r="H42" s="67"/>
    </row>
    <row r="43" spans="2:8">
      <c r="B43" s="39" t="s">
        <v>183</v>
      </c>
      <c r="C43" s="56">
        <v>2</v>
      </c>
      <c r="D43" s="84" t="s">
        <v>159</v>
      </c>
      <c r="E43" s="85"/>
      <c r="F43" s="85"/>
      <c r="G43" s="85"/>
      <c r="H43" s="85"/>
    </row>
    <row r="44" spans="2:8">
      <c r="B44" s="39" t="s">
        <v>185</v>
      </c>
      <c r="C44" s="68">
        <f>IF(D44&lt;0,0,IF(D44&lt;=2,5,IF(D44&lt;=5,4,IF(D44&lt;=8,3,IF(D44&lt;=10,2,1)))))</f>
        <v>0</v>
      </c>
      <c r="D44" s="62">
        <f>C34/(F22+C23)</f>
        <v>-20.408163265306122</v>
      </c>
      <c r="E44" s="66" t="s">
        <v>141</v>
      </c>
      <c r="F44" s="66"/>
      <c r="G44" s="66"/>
      <c r="H44" s="67"/>
    </row>
    <row r="45" spans="2:8">
      <c r="B45" s="39" t="s">
        <v>184</v>
      </c>
      <c r="C45" s="56">
        <v>5</v>
      </c>
      <c r="D45" s="84"/>
      <c r="E45" s="85"/>
      <c r="F45" s="85"/>
      <c r="G45" s="85"/>
      <c r="H45" s="85"/>
    </row>
    <row r="46" spans="2:8" ht="14.4">
      <c r="B46" s="23" t="s">
        <v>186</v>
      </c>
      <c r="C46" s="52"/>
    </row>
    <row r="48" spans="2:8">
      <c r="B48" s="48" t="s">
        <v>135</v>
      </c>
      <c r="C48" s="56">
        <v>2</v>
      </c>
      <c r="D48" s="84"/>
      <c r="E48" s="85"/>
      <c r="F48" s="85"/>
      <c r="G48" s="85"/>
      <c r="H48" s="85"/>
    </row>
    <row r="50" spans="2:8">
      <c r="B50" s="48" t="s">
        <v>173</v>
      </c>
      <c r="C50" s="56">
        <v>0</v>
      </c>
      <c r="D50" s="84" t="s">
        <v>166</v>
      </c>
      <c r="E50" s="85"/>
      <c r="F50" s="85"/>
      <c r="G50" s="85"/>
      <c r="H50" s="85"/>
    </row>
    <row r="52" spans="2:8">
      <c r="B52" s="48" t="s">
        <v>145</v>
      </c>
      <c r="C52" s="64" t="s">
        <v>149</v>
      </c>
      <c r="D52" s="84" t="str">
        <f>D50</f>
        <v>Pas dans le cadre de la stratégie flotte véhicule 100% électrique</v>
      </c>
      <c r="E52" s="85"/>
      <c r="F52" s="85"/>
      <c r="G52" s="85"/>
      <c r="H52" s="85"/>
    </row>
    <row r="55" spans="2:8">
      <c r="C55" s="41" t="s">
        <v>124</v>
      </c>
    </row>
    <row r="56" spans="2:8">
      <c r="B56" s="39" t="s">
        <v>67</v>
      </c>
      <c r="C56" s="51">
        <f>AVERAGE(C38:C40)</f>
        <v>4</v>
      </c>
    </row>
    <row r="57" spans="2:8">
      <c r="B57" s="39" t="s">
        <v>142</v>
      </c>
      <c r="C57" s="51">
        <f>AVERAGE(C43:C45)</f>
        <v>2.3333333333333335</v>
      </c>
    </row>
    <row r="58" spans="2:8">
      <c r="B58" s="39" t="s">
        <v>143</v>
      </c>
      <c r="C58" s="53">
        <f>C48</f>
        <v>2</v>
      </c>
    </row>
    <row r="59" spans="2:8">
      <c r="B59" s="39" t="s">
        <v>150</v>
      </c>
      <c r="C59" s="53">
        <f>C50</f>
        <v>0</v>
      </c>
    </row>
  </sheetData>
  <mergeCells count="20">
    <mergeCell ref="D30:H30"/>
    <mergeCell ref="D23:H23"/>
    <mergeCell ref="D24:H24"/>
    <mergeCell ref="B7:H9"/>
    <mergeCell ref="E18:H18"/>
    <mergeCell ref="C25:H25"/>
    <mergeCell ref="D28:H28"/>
    <mergeCell ref="D29:H29"/>
    <mergeCell ref="D52:H52"/>
    <mergeCell ref="D31:H31"/>
    <mergeCell ref="D32:H32"/>
    <mergeCell ref="D33:H33"/>
    <mergeCell ref="D34:H34"/>
    <mergeCell ref="D38:H38"/>
    <mergeCell ref="D39:H39"/>
    <mergeCell ref="D40:H40"/>
    <mergeCell ref="D43:H43"/>
    <mergeCell ref="D45:H45"/>
    <mergeCell ref="D48:H48"/>
    <mergeCell ref="D50:H50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F2976F20-6F17-4375-BF49-B5C823C9D00D}">
          <x14:formula1>
            <xm:f>'Listes déroulantes'!$B$84:$B$87</xm:f>
          </x14:formula1>
          <xm:sqref>C52</xm:sqref>
        </x14:dataValidation>
        <x14:dataValidation type="list" allowBlank="1" showInputMessage="1" showErrorMessage="1" xr:uid="{07CAD276-B482-42AA-A89C-591EF8203D64}">
          <x14:formula1>
            <xm:f>'Listes déroulantes'!$B$79:$B$81</xm:f>
          </x14:formula1>
          <xm:sqref>D19:E19</xm:sqref>
        </x14:dataValidation>
        <x14:dataValidation type="list" allowBlank="1" showInputMessage="1" showErrorMessage="1" xr:uid="{FE8D4D18-275D-4949-82FE-1054788F9FF7}">
          <x14:formula1>
            <xm:f>'Listes déroulantes'!$C$34:$C$46</xm:f>
          </x14:formula1>
          <xm:sqref>B20:B21</xm:sqref>
        </x14:dataValidation>
        <x14:dataValidation type="list" allowBlank="1" showInputMessage="1" showErrorMessage="1" xr:uid="{DAE638A5-C2B6-4F76-82DF-2FC9595CE987}">
          <x14:formula1>
            <xm:f>'Listes déroulantes'!$C$34:$C$51</xm:f>
          </x14:formula1>
          <xm:sqref>C20:C21</xm:sqref>
        </x14:dataValidation>
        <x14:dataValidation type="list" allowBlank="1" showInputMessage="1" showErrorMessage="1" xr:uid="{B2FF14A8-650B-4DCE-B171-FAC882F02066}">
          <x14:formula1>
            <xm:f>'Listes déroulantes'!$B$58:$B$69</xm:f>
          </x14:formula1>
          <xm:sqref>C13</xm:sqref>
        </x14:dataValidation>
        <x14:dataValidation type="list" allowBlank="1" showInputMessage="1" showErrorMessage="1" xr:uid="{44168F1B-4F8A-4387-949E-F9FAF2FD3867}">
          <x14:formula1>
            <xm:f>'Listes déroulantes'!$B$73:$B$75</xm:f>
          </x14:formula1>
          <xm:sqref>H10:H13 C24</xm:sqref>
        </x14:dataValidation>
        <x14:dataValidation type="list" allowBlank="1" showInputMessage="1" showErrorMessage="1" xr:uid="{D7739FC0-01E2-4FA0-A3C7-114715D6E965}">
          <x14:formula1>
            <xm:f>'Listes déroulantes'!$D$58:$D$69</xm:f>
          </x14:formula1>
          <xm:sqref>C15</xm:sqref>
        </x14:dataValidation>
        <x14:dataValidation type="list" allowBlank="1" showInputMessage="1" showErrorMessage="1" xr:uid="{5B7D6C69-8984-406D-9A15-011852713D15}">
          <x14:formula1>
            <xm:f>'Listes déroulantes'!$C$57:$C$69</xm:f>
          </x14:formula1>
          <xm:sqref>C14</xm:sqref>
        </x14:dataValidation>
        <x14:dataValidation type="list" allowBlank="1" showInputMessage="1" showErrorMessage="1" xr:uid="{926DFAAF-1F24-4482-AD34-3DCDF2DE945C}">
          <x14:formula1>
            <xm:f>'Listes déroulantes'!$C$7:$C$26</xm:f>
          </x14:formula1>
          <xm:sqref>C12</xm:sqref>
        </x14:dataValidation>
        <x14:dataValidation type="list" allowBlank="1" showInputMessage="1" showErrorMessage="1" xr:uid="{D334362A-510E-478C-B7EA-05AE8B0DB4B9}">
          <x14:formula1>
            <xm:f>'Listes déroulantes'!$B$7:$B$26</xm:f>
          </x14:formula1>
          <xm:sqref>C11</xm:sqref>
        </x14:dataValidation>
        <x14:dataValidation type="list" allowBlank="1" showInputMessage="1" showErrorMessage="1" xr:uid="{076CF803-407E-4D03-AB10-03EE58B88127}">
          <x14:formula1>
            <xm:f>'Listes déroulantes'!$B$90:$B$95</xm:f>
          </x14:formula1>
          <xm:sqref>C38:C40 C50 C48 C45:C46 C43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584E8-E588-4944-8433-8C1F07B8694C}">
  <dimension ref="B1:H59"/>
  <sheetViews>
    <sheetView showGridLines="0" workbookViewId="0">
      <selection activeCell="H13" sqref="H13"/>
    </sheetView>
  </sheetViews>
  <sheetFormatPr baseColWidth="10" defaultRowHeight="13.8"/>
  <cols>
    <col min="1" max="1" width="4.59765625" customWidth="1"/>
    <col min="2" max="2" width="36.09765625" customWidth="1"/>
    <col min="3" max="3" width="21.09765625" customWidth="1"/>
    <col min="4" max="4" width="12.3984375" customWidth="1"/>
    <col min="5" max="8" width="10.8984375" customWidth="1"/>
  </cols>
  <sheetData>
    <row r="1" spans="2:8">
      <c r="G1" s="45" t="s">
        <v>130</v>
      </c>
    </row>
    <row r="2" spans="2:8" ht="22.8">
      <c r="C2" s="58" t="s">
        <v>168</v>
      </c>
      <c r="G2" s="46" t="s">
        <v>131</v>
      </c>
    </row>
    <row r="3" spans="2:8" ht="17.399999999999999">
      <c r="C3" s="38"/>
    </row>
    <row r="4" spans="2:8">
      <c r="B4" s="37" t="s">
        <v>0</v>
      </c>
      <c r="C4" s="46">
        <v>2024</v>
      </c>
    </row>
    <row r="6" spans="2:8">
      <c r="B6" s="37" t="s">
        <v>55</v>
      </c>
    </row>
    <row r="7" spans="2:8">
      <c r="B7" s="86" t="s">
        <v>137</v>
      </c>
      <c r="C7" s="86"/>
      <c r="D7" s="86"/>
      <c r="E7" s="86"/>
      <c r="F7" s="86"/>
      <c r="G7" s="87"/>
      <c r="H7" s="87"/>
    </row>
    <row r="8" spans="2:8">
      <c r="B8" s="86"/>
      <c r="C8" s="86"/>
      <c r="D8" s="86"/>
      <c r="E8" s="86"/>
      <c r="F8" s="86"/>
      <c r="G8" s="87"/>
      <c r="H8" s="87"/>
    </row>
    <row r="9" spans="2:8">
      <c r="B9" s="86"/>
      <c r="C9" s="86"/>
      <c r="D9" s="86"/>
      <c r="E9" s="86"/>
      <c r="F9" s="86"/>
      <c r="G9" s="87"/>
      <c r="H9" s="87"/>
    </row>
    <row r="10" spans="2:8">
      <c r="B10" s="37" t="s">
        <v>117</v>
      </c>
    </row>
    <row r="11" spans="2:8">
      <c r="B11" s="39" t="s">
        <v>96</v>
      </c>
      <c r="C11" s="44" t="s">
        <v>19</v>
      </c>
    </row>
    <row r="12" spans="2:8">
      <c r="B12" s="39" t="s">
        <v>97</v>
      </c>
      <c r="C12" s="44" t="s">
        <v>29</v>
      </c>
    </row>
    <row r="13" spans="2:8">
      <c r="B13" s="39" t="s">
        <v>110</v>
      </c>
      <c r="C13" s="44" t="s">
        <v>78</v>
      </c>
    </row>
    <row r="14" spans="2:8">
      <c r="B14" s="39" t="s">
        <v>108</v>
      </c>
      <c r="C14" s="44" t="s">
        <v>82</v>
      </c>
    </row>
    <row r="15" spans="2:8">
      <c r="B15" s="39" t="s">
        <v>107</v>
      </c>
      <c r="C15" s="44" t="s">
        <v>86</v>
      </c>
    </row>
    <row r="17" spans="2:8">
      <c r="B17" s="37" t="s">
        <v>118</v>
      </c>
    </row>
    <row r="18" spans="2:8" ht="29.4" customHeight="1">
      <c r="B18" s="55" t="s">
        <v>121</v>
      </c>
      <c r="C18" s="39"/>
      <c r="D18" s="54" t="s">
        <v>111</v>
      </c>
      <c r="E18" s="88" t="s">
        <v>112</v>
      </c>
      <c r="F18" s="89"/>
      <c r="G18" s="89"/>
      <c r="H18" s="90"/>
    </row>
    <row r="19" spans="2:8">
      <c r="B19" s="39"/>
      <c r="C19" s="42" t="s">
        <v>66</v>
      </c>
      <c r="D19" s="41" t="s">
        <v>12</v>
      </c>
      <c r="E19" s="41" t="s">
        <v>12</v>
      </c>
      <c r="F19" s="41" t="s">
        <v>115</v>
      </c>
      <c r="G19" s="41" t="s">
        <v>139</v>
      </c>
      <c r="H19" s="41" t="s">
        <v>116</v>
      </c>
    </row>
    <row r="20" spans="2:8">
      <c r="B20" s="39" t="s">
        <v>98</v>
      </c>
      <c r="C20" s="44" t="s">
        <v>14</v>
      </c>
      <c r="D20" s="47">
        <v>15000</v>
      </c>
      <c r="E20" s="47">
        <v>7000</v>
      </c>
      <c r="F20" s="47">
        <f>E20*0.2</f>
        <v>1400</v>
      </c>
      <c r="G20" s="49">
        <f>E20/D20</f>
        <v>0.46666666666666667</v>
      </c>
      <c r="H20" s="41">
        <f>VLOOKUP(C20,'Listes déroulantes'!C34:E51,3,)*E20</f>
        <v>364</v>
      </c>
    </row>
    <row r="21" spans="2:8">
      <c r="B21" s="39" t="s">
        <v>99</v>
      </c>
      <c r="C21" s="44"/>
      <c r="D21" s="47"/>
      <c r="E21" s="47"/>
      <c r="F21" s="47"/>
      <c r="G21" s="49" t="e">
        <f>E21/D21</f>
        <v>#DIV/0!</v>
      </c>
      <c r="H21" s="41" t="e">
        <f>VLOOKUP(C21,'Listes déroulantes'!C34:E51,3,)*E21</f>
        <v>#N/A</v>
      </c>
    </row>
    <row r="22" spans="2:8">
      <c r="B22" s="39" t="s">
        <v>60</v>
      </c>
      <c r="C22" s="39"/>
      <c r="D22" s="60">
        <f>D20+D21</f>
        <v>15000</v>
      </c>
      <c r="E22" s="60">
        <f t="shared" ref="E22:F22" si="0">E20+E21</f>
        <v>7000</v>
      </c>
      <c r="F22" s="60">
        <f t="shared" si="0"/>
        <v>1400</v>
      </c>
      <c r="G22" s="60"/>
      <c r="H22" s="61" t="e">
        <f t="shared" ref="H22" si="1">H20+H21</f>
        <v>#N/A</v>
      </c>
    </row>
    <row r="23" spans="2:8">
      <c r="B23" s="39" t="s">
        <v>157</v>
      </c>
      <c r="C23" s="63">
        <v>500</v>
      </c>
      <c r="D23" s="84" t="s">
        <v>162</v>
      </c>
      <c r="E23" s="85"/>
      <c r="F23" s="85"/>
      <c r="G23" s="85"/>
      <c r="H23" s="85"/>
    </row>
    <row r="24" spans="2:8">
      <c r="B24" s="39" t="s">
        <v>113</v>
      </c>
      <c r="C24" s="56" t="s">
        <v>102</v>
      </c>
      <c r="D24" s="84" t="s">
        <v>156</v>
      </c>
      <c r="E24" s="85"/>
      <c r="F24" s="85"/>
      <c r="G24" s="85"/>
      <c r="H24" s="85"/>
    </row>
    <row r="25" spans="2:8">
      <c r="B25" s="39" t="s">
        <v>129</v>
      </c>
      <c r="C25" s="91" t="s">
        <v>136</v>
      </c>
      <c r="D25" s="92"/>
      <c r="E25" s="92"/>
      <c r="F25" s="92"/>
      <c r="G25" s="92"/>
      <c r="H25" s="93"/>
    </row>
    <row r="26" spans="2:8">
      <c r="G26" s="43"/>
    </row>
    <row r="27" spans="2:8">
      <c r="B27" s="37" t="s">
        <v>56</v>
      </c>
      <c r="G27" s="43"/>
    </row>
    <row r="28" spans="2:8">
      <c r="B28" s="39" t="s">
        <v>56</v>
      </c>
      <c r="C28" s="41" t="s">
        <v>57</v>
      </c>
      <c r="D28" s="85" t="s">
        <v>61</v>
      </c>
      <c r="E28" s="85"/>
      <c r="F28" s="85"/>
      <c r="G28" s="85"/>
      <c r="H28" s="85"/>
    </row>
    <row r="29" spans="2:8">
      <c r="B29" s="39" t="s">
        <v>59</v>
      </c>
      <c r="C29" s="47">
        <v>15000</v>
      </c>
      <c r="D29" s="84" t="s">
        <v>62</v>
      </c>
      <c r="E29" s="85"/>
      <c r="F29" s="85"/>
      <c r="G29" s="85"/>
      <c r="H29" s="85"/>
    </row>
    <row r="30" spans="2:8">
      <c r="B30" s="39" t="s">
        <v>58</v>
      </c>
      <c r="C30" s="47">
        <v>1500</v>
      </c>
      <c r="D30" s="84" t="s">
        <v>63</v>
      </c>
      <c r="E30" s="85"/>
      <c r="F30" s="85"/>
      <c r="G30" s="85"/>
      <c r="H30" s="85"/>
    </row>
    <row r="31" spans="2:8">
      <c r="B31" s="39" t="s">
        <v>119</v>
      </c>
      <c r="C31" s="50">
        <f>C30+C29</f>
        <v>16500</v>
      </c>
      <c r="D31" s="84"/>
      <c r="E31" s="85"/>
      <c r="F31" s="85"/>
      <c r="G31" s="85"/>
      <c r="H31" s="85"/>
    </row>
    <row r="32" spans="2:8">
      <c r="B32" s="39" t="s">
        <v>64</v>
      </c>
      <c r="C32" s="47">
        <v>500</v>
      </c>
      <c r="D32" s="84" t="s">
        <v>65</v>
      </c>
      <c r="E32" s="85"/>
      <c r="F32" s="85"/>
      <c r="G32" s="85"/>
      <c r="H32" s="85"/>
    </row>
    <row r="33" spans="2:8">
      <c r="B33" s="39" t="s">
        <v>120</v>
      </c>
      <c r="C33" s="50">
        <f>C31-C32</f>
        <v>16000</v>
      </c>
      <c r="D33" s="84"/>
      <c r="E33" s="85"/>
      <c r="F33" s="85"/>
      <c r="G33" s="85"/>
      <c r="H33" s="85"/>
    </row>
    <row r="34" spans="2:8">
      <c r="B34" s="39" t="s">
        <v>169</v>
      </c>
      <c r="C34" s="47">
        <v>5000</v>
      </c>
      <c r="D34" s="84" t="s">
        <v>138</v>
      </c>
      <c r="E34" s="85"/>
      <c r="F34" s="85"/>
      <c r="G34" s="85"/>
      <c r="H34" s="85"/>
    </row>
    <row r="36" spans="2:8">
      <c r="B36" s="37" t="s">
        <v>122</v>
      </c>
    </row>
    <row r="37" spans="2:8">
      <c r="B37" s="48" t="s">
        <v>127</v>
      </c>
      <c r="C37" s="41" t="s">
        <v>124</v>
      </c>
      <c r="D37" s="39" t="s">
        <v>125</v>
      </c>
      <c r="E37" s="66"/>
      <c r="F37" s="66"/>
      <c r="G37" s="66"/>
      <c r="H37" s="67"/>
    </row>
    <row r="38" spans="2:8">
      <c r="B38" s="39" t="s">
        <v>123</v>
      </c>
      <c r="C38" s="56">
        <v>4</v>
      </c>
      <c r="D38" s="84" t="s">
        <v>134</v>
      </c>
      <c r="E38" s="85"/>
      <c r="F38" s="85"/>
      <c r="G38" s="85"/>
      <c r="H38" s="85"/>
    </row>
    <row r="39" spans="2:8">
      <c r="B39" s="39" t="s">
        <v>126</v>
      </c>
      <c r="C39" s="56">
        <v>4</v>
      </c>
      <c r="D39" s="84" t="s">
        <v>172</v>
      </c>
      <c r="E39" s="85"/>
      <c r="F39" s="85"/>
      <c r="G39" s="85"/>
      <c r="H39" s="85"/>
    </row>
    <row r="40" spans="2:8">
      <c r="B40" s="39" t="s">
        <v>182</v>
      </c>
      <c r="C40" s="56">
        <v>5</v>
      </c>
      <c r="D40" s="84" t="s">
        <v>132</v>
      </c>
      <c r="E40" s="85"/>
      <c r="F40" s="85"/>
      <c r="G40" s="85"/>
      <c r="H40" s="85"/>
    </row>
    <row r="42" spans="2:8">
      <c r="B42" s="48" t="s">
        <v>128</v>
      </c>
      <c r="C42" s="41" t="s">
        <v>124</v>
      </c>
      <c r="D42" s="39" t="s">
        <v>125</v>
      </c>
      <c r="E42" s="66"/>
      <c r="F42" s="66"/>
      <c r="G42" s="66"/>
      <c r="H42" s="67"/>
    </row>
    <row r="43" spans="2:8">
      <c r="B43" s="39" t="s">
        <v>183</v>
      </c>
      <c r="C43" s="56">
        <v>5</v>
      </c>
      <c r="D43" s="84" t="s">
        <v>140</v>
      </c>
      <c r="E43" s="85"/>
      <c r="F43" s="85"/>
      <c r="G43" s="85"/>
      <c r="H43" s="85"/>
    </row>
    <row r="44" spans="2:8">
      <c r="B44" s="39" t="s">
        <v>185</v>
      </c>
      <c r="C44" s="52">
        <f>IF(D44&lt;0,0,IF(D44&lt;=2,5,IF(D44&lt;=5,4,IF(D44&lt;=8,3,IF(D44&lt;=10,2,1)))))</f>
        <v>4</v>
      </c>
      <c r="D44" s="57">
        <f>C34/(F22+C23)</f>
        <v>2.6315789473684212</v>
      </c>
      <c r="E44" t="s">
        <v>141</v>
      </c>
    </row>
    <row r="45" spans="2:8">
      <c r="B45" s="39" t="s">
        <v>184</v>
      </c>
      <c r="C45" s="56">
        <v>5</v>
      </c>
      <c r="D45" s="84" t="s">
        <v>133</v>
      </c>
      <c r="E45" s="85"/>
      <c r="F45" s="85"/>
      <c r="G45" s="85"/>
      <c r="H45" s="85"/>
    </row>
    <row r="46" spans="2:8" ht="14.4">
      <c r="B46" s="23" t="s">
        <v>186</v>
      </c>
    </row>
    <row r="47" spans="2:8" ht="14.4">
      <c r="B47" s="23"/>
    </row>
    <row r="48" spans="2:8">
      <c r="B48" s="48" t="s">
        <v>135</v>
      </c>
      <c r="C48" s="56">
        <v>4</v>
      </c>
      <c r="D48" s="84" t="s">
        <v>155</v>
      </c>
      <c r="E48" s="85"/>
      <c r="F48" s="85"/>
      <c r="G48" s="85"/>
      <c r="H48" s="85"/>
    </row>
    <row r="50" spans="2:8">
      <c r="B50" s="48" t="s">
        <v>173</v>
      </c>
      <c r="C50" s="56">
        <v>4</v>
      </c>
      <c r="D50" s="84" t="s">
        <v>144</v>
      </c>
      <c r="E50" s="85"/>
      <c r="F50" s="85"/>
      <c r="G50" s="85"/>
      <c r="H50" s="85"/>
    </row>
    <row r="52" spans="2:8">
      <c r="B52" s="48" t="s">
        <v>145</v>
      </c>
      <c r="C52" s="44" t="s">
        <v>147</v>
      </c>
      <c r="D52" s="84" t="s">
        <v>151</v>
      </c>
      <c r="E52" s="85"/>
      <c r="F52" s="85"/>
      <c r="G52" s="85"/>
      <c r="H52" s="85"/>
    </row>
    <row r="55" spans="2:8">
      <c r="C55" s="41" t="s">
        <v>124</v>
      </c>
    </row>
    <row r="56" spans="2:8">
      <c r="B56" s="39" t="s">
        <v>142</v>
      </c>
      <c r="C56" s="51">
        <f>AVERAGE(C38:C40)</f>
        <v>4.333333333333333</v>
      </c>
    </row>
    <row r="57" spans="2:8">
      <c r="B57" s="39" t="s">
        <v>67</v>
      </c>
      <c r="C57" s="51">
        <f>AVERAGE(C43:C45)</f>
        <v>4.666666666666667</v>
      </c>
    </row>
    <row r="58" spans="2:8">
      <c r="B58" s="39" t="s">
        <v>143</v>
      </c>
      <c r="C58" s="53">
        <f>C48</f>
        <v>4</v>
      </c>
    </row>
    <row r="59" spans="2:8">
      <c r="B59" s="39" t="s">
        <v>150</v>
      </c>
      <c r="C59" s="53">
        <f>C50</f>
        <v>4</v>
      </c>
    </row>
  </sheetData>
  <mergeCells count="20">
    <mergeCell ref="E18:H18"/>
    <mergeCell ref="B7:H9"/>
    <mergeCell ref="C25:H25"/>
    <mergeCell ref="D29:H29"/>
    <mergeCell ref="D30:H30"/>
    <mergeCell ref="D50:H50"/>
    <mergeCell ref="D52:H52"/>
    <mergeCell ref="D24:H24"/>
    <mergeCell ref="D23:H23"/>
    <mergeCell ref="D39:H39"/>
    <mergeCell ref="D40:H40"/>
    <mergeCell ref="D43:H43"/>
    <mergeCell ref="D45:H45"/>
    <mergeCell ref="D48:H48"/>
    <mergeCell ref="D31:H31"/>
    <mergeCell ref="D32:H32"/>
    <mergeCell ref="D33:H33"/>
    <mergeCell ref="D34:H34"/>
    <mergeCell ref="D28:H28"/>
    <mergeCell ref="D38:H38"/>
  </mergeCells>
  <phoneticPr fontId="8" type="noConversion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A2B80389-C536-43FE-AB8B-6287CCBB79F4}">
          <x14:formula1>
            <xm:f>'Listes déroulantes'!$B$7:$B$26</xm:f>
          </x14:formula1>
          <xm:sqref>C11</xm:sqref>
        </x14:dataValidation>
        <x14:dataValidation type="list" allowBlank="1" showInputMessage="1" showErrorMessage="1" xr:uid="{05E7A81B-3C40-4893-9758-E8A2111688D2}">
          <x14:formula1>
            <xm:f>'Listes déroulantes'!$C$7:$C$26</xm:f>
          </x14:formula1>
          <xm:sqref>C12</xm:sqref>
        </x14:dataValidation>
        <x14:dataValidation type="list" allowBlank="1" showInputMessage="1" showErrorMessage="1" xr:uid="{61AF7950-FD8F-47CB-BDA9-6A14B3C93C41}">
          <x14:formula1>
            <xm:f>'Listes déroulantes'!$C$57:$C$69</xm:f>
          </x14:formula1>
          <xm:sqref>C14</xm:sqref>
        </x14:dataValidation>
        <x14:dataValidation type="list" allowBlank="1" showInputMessage="1" showErrorMessage="1" xr:uid="{0C69116F-E5C6-458F-8D6F-8E9C89F89599}">
          <x14:formula1>
            <xm:f>'Listes déroulantes'!$D$58:$D$69</xm:f>
          </x14:formula1>
          <xm:sqref>C15</xm:sqref>
        </x14:dataValidation>
        <x14:dataValidation type="list" allowBlank="1" showInputMessage="1" showErrorMessage="1" xr:uid="{8FBA3358-5267-4627-94B6-719FECA24ABC}">
          <x14:formula1>
            <xm:f>'Listes déroulantes'!$B$73:$B$75</xm:f>
          </x14:formula1>
          <xm:sqref>C24 H10:H13</xm:sqref>
        </x14:dataValidation>
        <x14:dataValidation type="list" allowBlank="1" showInputMessage="1" showErrorMessage="1" xr:uid="{B5FEB4CA-1E94-48E2-BD5A-783DF6C1D0F1}">
          <x14:formula1>
            <xm:f>'Listes déroulantes'!$B$58:$B$69</xm:f>
          </x14:formula1>
          <xm:sqref>C13</xm:sqref>
        </x14:dataValidation>
        <x14:dataValidation type="list" allowBlank="1" showInputMessage="1" showErrorMessage="1" xr:uid="{3847A721-2423-4C07-BA90-3EB7063967EB}">
          <x14:formula1>
            <xm:f>'Listes déroulantes'!$C$34:$C$51</xm:f>
          </x14:formula1>
          <xm:sqref>C20:C21 C24</xm:sqref>
        </x14:dataValidation>
        <x14:dataValidation type="list" allowBlank="1" showInputMessage="1" showErrorMessage="1" xr:uid="{CB65E9D2-58BC-45C0-9BD7-9A4FD7017FA6}">
          <x14:formula1>
            <xm:f>'Listes déroulantes'!$C$34:$C$46</xm:f>
          </x14:formula1>
          <xm:sqref>B20:B21 B24</xm:sqref>
        </x14:dataValidation>
        <x14:dataValidation type="list" allowBlank="1" showInputMessage="1" showErrorMessage="1" xr:uid="{4893DE73-8BE3-41C7-ACD6-DFCE1182EAB8}">
          <x14:formula1>
            <xm:f>'Listes déroulantes'!$B$79:$B$81</xm:f>
          </x14:formula1>
          <xm:sqref>D19:E19</xm:sqref>
        </x14:dataValidation>
        <x14:dataValidation type="list" allowBlank="1" showInputMessage="1" showErrorMessage="1" xr:uid="{607662B9-9087-4A42-B9E8-2E75C819DFE0}">
          <x14:formula1>
            <xm:f>'Listes déroulantes'!$B$84:$B$87</xm:f>
          </x14:formula1>
          <xm:sqref>C52</xm:sqref>
        </x14:dataValidation>
        <x14:dataValidation type="list" allowBlank="1" showInputMessage="1" showErrorMessage="1" xr:uid="{44AC4037-1DCB-45B5-BE9E-99C8A307B620}">
          <x14:formula1>
            <xm:f>'Listes déroulantes'!$B$90:$B$95</xm:f>
          </x14:formula1>
          <xm:sqref>C38:C40 C43 C45 C48 C50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DEC23-FE63-49E0-9142-4C52820CFE89}">
  <dimension ref="A1:J95"/>
  <sheetViews>
    <sheetView showGridLines="0" tabSelected="1" topLeftCell="A69" workbookViewId="0">
      <selection activeCell="B95" sqref="B95"/>
    </sheetView>
  </sheetViews>
  <sheetFormatPr baseColWidth="10" defaultRowHeight="14.4"/>
  <cols>
    <col min="2" max="3" width="31.59765625" customWidth="1"/>
    <col min="4" max="4" width="29" customWidth="1"/>
    <col min="5" max="5" width="24.796875" customWidth="1"/>
    <col min="6" max="8" width="24.3984375" customWidth="1"/>
    <col min="9" max="9" width="25.09765625" customWidth="1"/>
    <col min="10" max="10" width="41.69921875" style="2" customWidth="1"/>
  </cols>
  <sheetData>
    <row r="1" spans="1:3">
      <c r="A1" s="18" t="s">
        <v>109</v>
      </c>
      <c r="B1" s="18"/>
    </row>
    <row r="3" spans="1:3">
      <c r="A3" s="1" t="s">
        <v>1</v>
      </c>
    </row>
    <row r="5" spans="1:3" ht="15" thickBot="1"/>
    <row r="6" spans="1:3" ht="15" thickBot="1">
      <c r="A6" s="3" t="s">
        <v>68</v>
      </c>
      <c r="B6" s="3" t="s">
        <v>3</v>
      </c>
      <c r="C6" s="4" t="s">
        <v>4</v>
      </c>
    </row>
    <row r="7" spans="1:3">
      <c r="A7" s="25">
        <v>1</v>
      </c>
      <c r="B7" s="7" t="s">
        <v>8</v>
      </c>
      <c r="C7" s="8" t="s">
        <v>9</v>
      </c>
    </row>
    <row r="8" spans="1:3">
      <c r="A8" s="26">
        <v>1</v>
      </c>
      <c r="B8" s="13" t="s">
        <v>8</v>
      </c>
      <c r="C8" s="14" t="s">
        <v>13</v>
      </c>
    </row>
    <row r="9" spans="1:3">
      <c r="A9" s="26">
        <v>1</v>
      </c>
      <c r="B9" s="13" t="s">
        <v>8</v>
      </c>
      <c r="C9" s="14" t="s">
        <v>15</v>
      </c>
    </row>
    <row r="10" spans="1:3">
      <c r="A10" s="26">
        <v>2</v>
      </c>
      <c r="B10" s="13" t="s">
        <v>19</v>
      </c>
      <c r="C10" s="14" t="s">
        <v>20</v>
      </c>
    </row>
    <row r="11" spans="1:3">
      <c r="A11" s="26">
        <v>2</v>
      </c>
      <c r="B11" s="13" t="s">
        <v>19</v>
      </c>
      <c r="C11" s="14" t="s">
        <v>24</v>
      </c>
    </row>
    <row r="12" spans="1:3">
      <c r="A12" s="26">
        <v>2</v>
      </c>
      <c r="B12" s="13" t="s">
        <v>19</v>
      </c>
      <c r="C12" s="14" t="s">
        <v>27</v>
      </c>
    </row>
    <row r="13" spans="1:3">
      <c r="A13" s="26">
        <v>2</v>
      </c>
      <c r="B13" s="13" t="s">
        <v>19</v>
      </c>
      <c r="C13" s="14" t="s">
        <v>29</v>
      </c>
    </row>
    <row r="14" spans="1:3">
      <c r="A14" s="26">
        <v>2</v>
      </c>
      <c r="B14" s="13" t="s">
        <v>19</v>
      </c>
      <c r="C14" s="14" t="s">
        <v>33</v>
      </c>
    </row>
    <row r="15" spans="1:3">
      <c r="A15" s="26">
        <v>2</v>
      </c>
      <c r="B15" s="13" t="s">
        <v>19</v>
      </c>
      <c r="C15" s="14" t="s">
        <v>36</v>
      </c>
    </row>
    <row r="16" spans="1:3">
      <c r="A16" s="26">
        <v>2</v>
      </c>
      <c r="B16" s="13" t="s">
        <v>19</v>
      </c>
      <c r="C16" s="14" t="s">
        <v>40</v>
      </c>
    </row>
    <row r="17" spans="1:5">
      <c r="A17" s="26">
        <v>3</v>
      </c>
      <c r="B17" s="13" t="s">
        <v>43</v>
      </c>
      <c r="C17" s="14" t="s">
        <v>44</v>
      </c>
    </row>
    <row r="18" spans="1:5">
      <c r="A18" s="26">
        <v>3</v>
      </c>
      <c r="B18" s="13" t="s">
        <v>43</v>
      </c>
      <c r="C18" s="14" t="s">
        <v>48</v>
      </c>
    </row>
    <row r="19" spans="1:5">
      <c r="A19" s="26">
        <v>3</v>
      </c>
      <c r="B19" s="13" t="s">
        <v>43</v>
      </c>
      <c r="C19" s="14" t="s">
        <v>40</v>
      </c>
    </row>
    <row r="20" spans="1:5">
      <c r="A20" s="26">
        <v>4</v>
      </c>
      <c r="B20" s="13" t="s">
        <v>50</v>
      </c>
      <c r="C20" s="14" t="s">
        <v>51</v>
      </c>
    </row>
    <row r="21" spans="1:5">
      <c r="A21" s="26">
        <v>4</v>
      </c>
      <c r="B21" s="13" t="s">
        <v>50</v>
      </c>
      <c r="C21" s="14" t="s">
        <v>52</v>
      </c>
    </row>
    <row r="22" spans="1:5">
      <c r="A22" s="26">
        <v>5</v>
      </c>
      <c r="B22" s="13" t="s">
        <v>53</v>
      </c>
      <c r="C22" s="14" t="s">
        <v>36</v>
      </c>
    </row>
    <row r="23" spans="1:5">
      <c r="A23" s="26">
        <v>5</v>
      </c>
      <c r="B23" s="13" t="s">
        <v>53</v>
      </c>
      <c r="C23" s="14" t="s">
        <v>40</v>
      </c>
    </row>
    <row r="24" spans="1:5">
      <c r="A24" s="26"/>
      <c r="B24" s="13" t="s">
        <v>49</v>
      </c>
      <c r="C24" s="14" t="s">
        <v>49</v>
      </c>
    </row>
    <row r="25" spans="1:5">
      <c r="A25" s="26"/>
      <c r="B25" s="13" t="s">
        <v>49</v>
      </c>
      <c r="C25" s="14" t="s">
        <v>49</v>
      </c>
    </row>
    <row r="26" spans="1:5" ht="15" thickBot="1">
      <c r="A26" s="27"/>
      <c r="B26" s="20" t="s">
        <v>49</v>
      </c>
      <c r="C26" s="24" t="s">
        <v>49</v>
      </c>
    </row>
    <row r="30" spans="1:5">
      <c r="A30" s="1" t="s">
        <v>2</v>
      </c>
      <c r="E30" s="2"/>
    </row>
    <row r="31" spans="1:5">
      <c r="E31" s="2"/>
    </row>
    <row r="32" spans="1:5" ht="15" thickBot="1">
      <c r="E32" s="2"/>
    </row>
    <row r="33" spans="2:6" ht="15" thickBot="1">
      <c r="B33" s="3" t="s">
        <v>3</v>
      </c>
      <c r="C33" s="5" t="s">
        <v>4</v>
      </c>
      <c r="D33" s="5" t="s">
        <v>5</v>
      </c>
      <c r="E33" s="4" t="s">
        <v>6</v>
      </c>
      <c r="F33" s="6" t="s">
        <v>7</v>
      </c>
    </row>
    <row r="34" spans="2:6">
      <c r="B34" s="9" t="s">
        <v>10</v>
      </c>
      <c r="C34" s="10" t="s">
        <v>11</v>
      </c>
      <c r="D34" s="10" t="s">
        <v>12</v>
      </c>
      <c r="E34" s="11">
        <v>5.1999999999999998E-2</v>
      </c>
      <c r="F34" s="12"/>
    </row>
    <row r="35" spans="2:6">
      <c r="B35" s="15" t="s">
        <v>10</v>
      </c>
      <c r="C35" t="s">
        <v>14</v>
      </c>
      <c r="D35" t="s">
        <v>12</v>
      </c>
      <c r="E35" s="16">
        <v>5.1999999999999998E-2</v>
      </c>
      <c r="F35" s="12"/>
    </row>
    <row r="36" spans="2:6">
      <c r="B36" s="15" t="s">
        <v>16</v>
      </c>
      <c r="C36" t="s">
        <v>17</v>
      </c>
      <c r="D36" t="s">
        <v>18</v>
      </c>
      <c r="E36" s="16">
        <v>0.215</v>
      </c>
      <c r="F36" s="12"/>
    </row>
    <row r="37" spans="2:6">
      <c r="B37" s="15" t="s">
        <v>16</v>
      </c>
      <c r="C37" t="s">
        <v>21</v>
      </c>
      <c r="D37" t="s">
        <v>22</v>
      </c>
      <c r="E37" s="16">
        <v>0.27100000000000002</v>
      </c>
      <c r="F37" s="12" t="s">
        <v>23</v>
      </c>
    </row>
    <row r="38" spans="2:6">
      <c r="B38" s="15" t="s">
        <v>25</v>
      </c>
      <c r="C38" t="s">
        <v>25</v>
      </c>
      <c r="D38" t="s">
        <v>22</v>
      </c>
      <c r="E38" s="16">
        <v>0.32400000000000001</v>
      </c>
      <c r="F38" s="12" t="s">
        <v>26</v>
      </c>
    </row>
    <row r="39" spans="2:6">
      <c r="B39" s="15" t="s">
        <v>28</v>
      </c>
      <c r="C39" t="s">
        <v>28</v>
      </c>
      <c r="D39" t="s">
        <v>12</v>
      </c>
      <c r="E39" s="17">
        <v>3.3000000000000002E-2</v>
      </c>
      <c r="F39" s="12"/>
    </row>
    <row r="40" spans="2:6">
      <c r="B40" s="15" t="s">
        <v>30</v>
      </c>
      <c r="C40" t="s">
        <v>31</v>
      </c>
      <c r="D40" t="s">
        <v>12</v>
      </c>
      <c r="E40" s="16">
        <v>1.1299999999999999E-2</v>
      </c>
      <c r="F40" s="12" t="s">
        <v>32</v>
      </c>
    </row>
    <row r="41" spans="2:6">
      <c r="B41" s="15" t="s">
        <v>30</v>
      </c>
      <c r="C41" t="s">
        <v>34</v>
      </c>
      <c r="D41" t="s">
        <v>12</v>
      </c>
      <c r="E41" s="16">
        <v>1.6400000000000001E-2</v>
      </c>
      <c r="F41" s="12" t="s">
        <v>35</v>
      </c>
    </row>
    <row r="42" spans="2:6">
      <c r="B42" s="15" t="s">
        <v>37</v>
      </c>
      <c r="C42" t="s">
        <v>38</v>
      </c>
      <c r="D42" t="s">
        <v>12</v>
      </c>
      <c r="E42" s="16">
        <v>0.31900000000000001</v>
      </c>
      <c r="F42" s="12" t="s">
        <v>39</v>
      </c>
    </row>
    <row r="43" spans="2:6">
      <c r="B43" s="15" t="s">
        <v>37</v>
      </c>
      <c r="C43" t="s">
        <v>41</v>
      </c>
      <c r="D43" t="s">
        <v>12</v>
      </c>
      <c r="E43" s="16">
        <v>0.311</v>
      </c>
      <c r="F43" s="12" t="s">
        <v>42</v>
      </c>
    </row>
    <row r="44" spans="2:6">
      <c r="B44" s="15" t="s">
        <v>45</v>
      </c>
      <c r="C44" t="s">
        <v>45</v>
      </c>
      <c r="D44" t="s">
        <v>46</v>
      </c>
      <c r="E44" s="16">
        <v>0.13200000000000001</v>
      </c>
      <c r="F44" s="12" t="s">
        <v>47</v>
      </c>
    </row>
    <row r="45" spans="2:6">
      <c r="B45" s="13" t="s">
        <v>49</v>
      </c>
      <c r="C45" s="18" t="s">
        <v>49</v>
      </c>
      <c r="D45" s="18"/>
      <c r="E45" s="19"/>
      <c r="F45" s="12"/>
    </row>
    <row r="46" spans="2:6">
      <c r="B46" s="13" t="s">
        <v>49</v>
      </c>
      <c r="C46" s="18" t="s">
        <v>49</v>
      </c>
      <c r="D46" s="18"/>
      <c r="E46" s="19"/>
      <c r="F46" s="12"/>
    </row>
    <row r="47" spans="2:6">
      <c r="B47" s="13" t="s">
        <v>49</v>
      </c>
      <c r="C47" s="18" t="s">
        <v>49</v>
      </c>
      <c r="D47" s="18"/>
      <c r="E47" s="19"/>
      <c r="F47" s="12"/>
    </row>
    <row r="48" spans="2:6">
      <c r="B48" s="13" t="s">
        <v>49</v>
      </c>
      <c r="C48" s="18" t="s">
        <v>49</v>
      </c>
      <c r="D48" s="18"/>
      <c r="E48" s="19"/>
      <c r="F48" s="12"/>
    </row>
    <row r="49" spans="1:6">
      <c r="B49" s="13" t="s">
        <v>49</v>
      </c>
      <c r="C49" s="18" t="s">
        <v>49</v>
      </c>
      <c r="D49" s="18"/>
      <c r="E49" s="19"/>
      <c r="F49" s="12"/>
    </row>
    <row r="50" spans="1:6">
      <c r="B50" s="13" t="s">
        <v>49</v>
      </c>
      <c r="C50" s="18" t="s">
        <v>49</v>
      </c>
      <c r="D50" s="18"/>
      <c r="E50" s="19"/>
      <c r="F50" s="12"/>
    </row>
    <row r="51" spans="1:6" ht="15" thickBot="1">
      <c r="B51" s="20" t="s">
        <v>49</v>
      </c>
      <c r="C51" s="21" t="s">
        <v>49</v>
      </c>
      <c r="D51" s="21"/>
      <c r="E51" s="22"/>
      <c r="F51" s="12"/>
    </row>
    <row r="52" spans="1:6">
      <c r="B52" s="23" t="s">
        <v>54</v>
      </c>
      <c r="F52" s="23"/>
    </row>
    <row r="53" spans="1:6">
      <c r="E53" s="2"/>
    </row>
    <row r="54" spans="1:6">
      <c r="A54" s="1" t="s">
        <v>69</v>
      </c>
    </row>
    <row r="56" spans="1:6" ht="15" thickBot="1"/>
    <row r="57" spans="1:6">
      <c r="B57" s="28" t="s">
        <v>70</v>
      </c>
      <c r="C57" s="29" t="s">
        <v>71</v>
      </c>
      <c r="D57" s="30" t="s">
        <v>72</v>
      </c>
    </row>
    <row r="58" spans="1:6">
      <c r="B58" s="31" t="s">
        <v>73</v>
      </c>
      <c r="C58" s="32" t="s">
        <v>74</v>
      </c>
      <c r="D58" s="33" t="s">
        <v>75</v>
      </c>
    </row>
    <row r="59" spans="1:6">
      <c r="B59" s="31" t="s">
        <v>43</v>
      </c>
      <c r="C59" s="32" t="s">
        <v>76</v>
      </c>
      <c r="D59" s="33" t="s">
        <v>77</v>
      </c>
    </row>
    <row r="60" spans="1:6">
      <c r="B60" s="31" t="s">
        <v>78</v>
      </c>
      <c r="C60" s="32" t="s">
        <v>79</v>
      </c>
      <c r="D60" s="33" t="s">
        <v>80</v>
      </c>
    </row>
    <row r="61" spans="1:6">
      <c r="B61" s="31" t="s">
        <v>81</v>
      </c>
      <c r="C61" s="32" t="s">
        <v>82</v>
      </c>
      <c r="D61" s="33" t="s">
        <v>83</v>
      </c>
    </row>
    <row r="62" spans="1:6">
      <c r="B62" s="31" t="s">
        <v>84</v>
      </c>
      <c r="C62" s="32" t="s">
        <v>85</v>
      </c>
      <c r="D62" s="33" t="s">
        <v>86</v>
      </c>
    </row>
    <row r="63" spans="1:6">
      <c r="B63" s="31" t="s">
        <v>87</v>
      </c>
      <c r="C63" s="32" t="s">
        <v>88</v>
      </c>
      <c r="D63" s="33" t="s">
        <v>89</v>
      </c>
    </row>
    <row r="64" spans="1:6">
      <c r="B64" s="31" t="s">
        <v>90</v>
      </c>
      <c r="C64" s="32" t="s">
        <v>91</v>
      </c>
      <c r="D64" s="33" t="s">
        <v>92</v>
      </c>
    </row>
    <row r="65" spans="1:4">
      <c r="B65" s="31" t="s">
        <v>93</v>
      </c>
      <c r="C65" s="32"/>
      <c r="D65" s="33" t="s">
        <v>94</v>
      </c>
    </row>
    <row r="66" spans="1:4">
      <c r="B66" s="31" t="s">
        <v>95</v>
      </c>
      <c r="C66" s="32"/>
      <c r="D66" s="33"/>
    </row>
    <row r="67" spans="1:4">
      <c r="B67" s="31"/>
      <c r="C67" s="32"/>
      <c r="D67" s="33"/>
    </row>
    <row r="68" spans="1:4">
      <c r="B68" s="31"/>
      <c r="C68" s="32"/>
      <c r="D68" s="33"/>
    </row>
    <row r="69" spans="1:4" ht="15" thickBot="1">
      <c r="B69" s="34"/>
      <c r="C69" s="35"/>
      <c r="D69" s="36"/>
    </row>
    <row r="71" spans="1:4">
      <c r="A71" s="1" t="s">
        <v>100</v>
      </c>
    </row>
    <row r="73" spans="1:4">
      <c r="B73" s="40" t="s">
        <v>101</v>
      </c>
      <c r="C73" s="39" t="s">
        <v>104</v>
      </c>
    </row>
    <row r="74" spans="1:4">
      <c r="B74" s="40" t="s">
        <v>102</v>
      </c>
      <c r="C74" s="39" t="s">
        <v>105</v>
      </c>
    </row>
    <row r="75" spans="1:4">
      <c r="B75" s="40" t="s">
        <v>103</v>
      </c>
      <c r="C75" s="39" t="s">
        <v>106</v>
      </c>
    </row>
    <row r="78" spans="1:4">
      <c r="A78" s="1" t="s">
        <v>114</v>
      </c>
    </row>
    <row r="79" spans="1:4">
      <c r="B79" s="40" t="s">
        <v>12</v>
      </c>
    </row>
    <row r="80" spans="1:4">
      <c r="B80" s="40" t="s">
        <v>46</v>
      </c>
    </row>
    <row r="81" spans="1:2">
      <c r="B81" s="40"/>
    </row>
    <row r="83" spans="1:2">
      <c r="A83" s="1" t="s">
        <v>146</v>
      </c>
    </row>
    <row r="84" spans="1:2">
      <c r="B84" s="40" t="s">
        <v>147</v>
      </c>
    </row>
    <row r="85" spans="1:2">
      <c r="B85" s="40" t="s">
        <v>148</v>
      </c>
    </row>
    <row r="86" spans="1:2">
      <c r="B86" s="40" t="s">
        <v>149</v>
      </c>
    </row>
    <row r="87" spans="1:2">
      <c r="B87" s="40"/>
    </row>
    <row r="89" spans="1:2">
      <c r="A89" s="1" t="s">
        <v>181</v>
      </c>
    </row>
    <row r="90" spans="1:2">
      <c r="B90" s="70">
        <v>0</v>
      </c>
    </row>
    <row r="91" spans="1:2">
      <c r="B91" s="70">
        <v>1</v>
      </c>
    </row>
    <row r="92" spans="1:2">
      <c r="B92" s="70">
        <v>2</v>
      </c>
    </row>
    <row r="93" spans="1:2">
      <c r="B93" s="70">
        <v>3</v>
      </c>
    </row>
    <row r="94" spans="1:2">
      <c r="B94" s="70">
        <v>4</v>
      </c>
    </row>
    <row r="95" spans="1:2">
      <c r="B95" s="70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F12A5EDFA6D34ABED764C7F610869E" ma:contentTypeVersion="20" ma:contentTypeDescription="Crée un document." ma:contentTypeScope="" ma:versionID="0d8b2c735179bf26d51b0c275909fb4a">
  <xsd:schema xmlns:xsd="http://www.w3.org/2001/XMLSchema" xmlns:xs="http://www.w3.org/2001/XMLSchema" xmlns:p="http://schemas.microsoft.com/office/2006/metadata/properties" xmlns:ns2="b72df465-0a70-4f09-9efa-9511c0e5a1ce" xmlns:ns3="008145e7-ee33-4dbb-a833-14a8691df608" targetNamespace="http://schemas.microsoft.com/office/2006/metadata/properties" ma:root="true" ma:fieldsID="087da8aec7161a68fa2f5bd2447be676" ns2:_="" ns3:_="">
    <xsd:import namespace="b72df465-0a70-4f09-9efa-9511c0e5a1ce"/>
    <xsd:import namespace="008145e7-ee33-4dbb-a833-14a8691df6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Analys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df465-0a70-4f09-9efa-9511c0e5a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c5a7352c-6e6d-421d-a3f4-3fffd81c0c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nalyste" ma:index="26" nillable="true" ma:displayName="Analyste" ma:format="Dropdown" ma:internalName="Analyst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8145e7-ee33-4dbb-a833-14a8691df6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2a697f9-523c-4fa6-9e9f-290f6f9e58a2}" ma:internalName="TaxCatchAll" ma:showField="CatchAllData" ma:web="008145e7-ee33-4dbb-a833-14a8691df6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nalyste xmlns="b72df465-0a70-4f09-9efa-9511c0e5a1ce" xsi:nil="true"/>
    <lcf76f155ced4ddcb4097134ff3c332f xmlns="b72df465-0a70-4f09-9efa-9511c0e5a1ce">
      <Terms xmlns="http://schemas.microsoft.com/office/infopath/2007/PartnerControls"/>
    </lcf76f155ced4ddcb4097134ff3c332f>
    <TaxCatchAll xmlns="008145e7-ee33-4dbb-a833-14a8691df608" xsi:nil="true"/>
  </documentManagement>
</p:properties>
</file>

<file path=customXml/itemProps1.xml><?xml version="1.0" encoding="utf-8"?>
<ds:datastoreItem xmlns:ds="http://schemas.openxmlformats.org/officeDocument/2006/customXml" ds:itemID="{F7B69D88-7C10-4CA2-B0C1-A0B26B9E3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2df465-0a70-4f09-9efa-9511c0e5a1ce"/>
    <ds:schemaRef ds:uri="008145e7-ee33-4dbb-a833-14a8691df6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233871-516D-4A50-8256-D6C42BD343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7FAC49-B6AC-4DFA-895E-4BD71F1B50D5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008145e7-ee33-4dbb-a833-14a8691df608"/>
    <ds:schemaRef ds:uri="b72df465-0a70-4f09-9efa-9511c0e5a1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Page d'accueil</vt:lpstr>
      <vt:lpstr>Fiche action vierge</vt:lpstr>
      <vt:lpstr>Illustration liste 8 actions</vt:lpstr>
      <vt:lpstr>Fiche action ex. voiture hybrid</vt:lpstr>
      <vt:lpstr>Fiche action ex. LED</vt:lpstr>
      <vt:lpstr>Listes déroulantes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Chanussot</dc:creator>
  <cp:lastModifiedBy>Antonin BELL</cp:lastModifiedBy>
  <dcterms:created xsi:type="dcterms:W3CDTF">2024-03-08T16:14:11Z</dcterms:created>
  <dcterms:modified xsi:type="dcterms:W3CDTF">2024-11-12T08:20:29Z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0x0101000FF12A5EDFA6D34ABED764C7F610869E</vt:lpwstr>
  </property>
  <property fmtid="{D5CDD505-2E9C-101B-9397-08002B2CF9AE}" pid="3" name="MediaServiceImageTags">
    <vt:lpwstr/>
  </property>
</Properties>
</file>