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ccrassofr205.sharepoint.com/sites/EQUIPEACTEE/Documents partages/General/07. PÔLES_THEMATIQUES/Pôle Centre de Ressources/Intracting interne_FEE/BAO Intracting ACTEE-AURA-EE/VF BAO Charté ACTEE 12_11_2024/Outils pratiques/"/>
    </mc:Choice>
  </mc:AlternateContent>
  <xr:revisionPtr revIDLastSave="43" documentId="13_ncr:1_{F1345900-342E-4A82-B7D6-8667C2DD55C4}" xr6:coauthVersionLast="47" xr6:coauthVersionMax="47" xr10:uidLastSave="{648F2B5C-E701-4866-9CC4-B7AC2D843440}"/>
  <bookViews>
    <workbookView xWindow="-108" yWindow="-108" windowWidth="23256" windowHeight="12456" tabRatio="916" activeTab="1" xr2:uid="{EA4E7DBE-38F6-4E17-BBC0-E08D0BA4E26D}"/>
  </bookViews>
  <sheets>
    <sheet name="Page d'accueil" sheetId="20" r:id="rId1"/>
    <sheet name="Notice" sheetId="18" r:id="rId2"/>
    <sheet name="Scenario 1" sheetId="1" r:id="rId3"/>
    <sheet name="Scenario 2" sheetId="14" r:id="rId4"/>
    <sheet name="Scenario 3" sheetId="15" r:id="rId5"/>
    <sheet name="Scenario 4" sheetId="16" r:id="rId6"/>
    <sheet name="Synthese scénarios" sheetId="5" r:id="rId7"/>
    <sheet name="Impacts sur la situation fin." sheetId="17" r:id="rId8"/>
    <sheet name="Illustration budget" sheetId="6" r:id="rId9"/>
    <sheet name="Illustration effet multiplic" sheetId="19" r:id="rId10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7" l="1"/>
  <c r="C31" i="17"/>
  <c r="C23" i="17"/>
  <c r="D8" i="17"/>
  <c r="E8" i="17" s="1"/>
  <c r="F8" i="17" s="1"/>
  <c r="G8" i="17" s="1"/>
  <c r="H8" i="17" s="1"/>
  <c r="I8" i="17" s="1"/>
  <c r="J8" i="17" s="1"/>
  <c r="K8" i="17" s="1"/>
  <c r="L8" i="17" s="1"/>
  <c r="M8" i="17" s="1"/>
  <c r="D92" i="17"/>
  <c r="E92" i="17"/>
  <c r="F92" i="17"/>
  <c r="G92" i="17"/>
  <c r="H92" i="17"/>
  <c r="I92" i="17"/>
  <c r="J92" i="17"/>
  <c r="K92" i="17"/>
  <c r="L92" i="17"/>
  <c r="M92" i="17"/>
  <c r="D99" i="17"/>
  <c r="E99" i="17"/>
  <c r="F99" i="17"/>
  <c r="G99" i="17"/>
  <c r="H99" i="17"/>
  <c r="I99" i="17"/>
  <c r="J99" i="17"/>
  <c r="K99" i="17"/>
  <c r="L99" i="17"/>
  <c r="M99" i="17"/>
  <c r="D106" i="17"/>
  <c r="E106" i="17"/>
  <c r="F106" i="17"/>
  <c r="G106" i="17"/>
  <c r="H106" i="17"/>
  <c r="I106" i="17"/>
  <c r="J106" i="17"/>
  <c r="K106" i="17"/>
  <c r="L106" i="17"/>
  <c r="M106" i="17"/>
  <c r="D113" i="17"/>
  <c r="E113" i="17"/>
  <c r="E78" i="17" s="1"/>
  <c r="F113" i="17"/>
  <c r="G113" i="17"/>
  <c r="H113" i="17"/>
  <c r="I113" i="17"/>
  <c r="J113" i="17"/>
  <c r="K113" i="17"/>
  <c r="L113" i="17"/>
  <c r="M113" i="17"/>
  <c r="C115" i="17"/>
  <c r="C113" i="17"/>
  <c r="C78" i="17" s="1"/>
  <c r="C112" i="17"/>
  <c r="C111" i="17"/>
  <c r="C108" i="17"/>
  <c r="C94" i="17"/>
  <c r="C106" i="17"/>
  <c r="C105" i="17"/>
  <c r="C104" i="17"/>
  <c r="C101" i="17"/>
  <c r="C99" i="17"/>
  <c r="C98" i="17"/>
  <c r="C97" i="17"/>
  <c r="C92" i="17"/>
  <c r="C91" i="17"/>
  <c r="C90" i="17"/>
  <c r="C81" i="17"/>
  <c r="C70" i="17"/>
  <c r="C67" i="17"/>
  <c r="D63" i="17"/>
  <c r="E63" i="17" s="1"/>
  <c r="F63" i="17" s="1"/>
  <c r="G63" i="17" s="1"/>
  <c r="H63" i="17" s="1"/>
  <c r="I63" i="17" s="1"/>
  <c r="J63" i="17" s="1"/>
  <c r="K63" i="17" s="1"/>
  <c r="L63" i="17" s="1"/>
  <c r="M63" i="17" s="1"/>
  <c r="D55" i="17"/>
  <c r="E55" i="17" s="1"/>
  <c r="F55" i="17" s="1"/>
  <c r="G55" i="17" s="1"/>
  <c r="H55" i="17" s="1"/>
  <c r="I55" i="17" s="1"/>
  <c r="J55" i="17" s="1"/>
  <c r="K55" i="17" s="1"/>
  <c r="L55" i="17" s="1"/>
  <c r="M55" i="17" s="1"/>
  <c r="D53" i="17"/>
  <c r="E53" i="17" s="1"/>
  <c r="F53" i="17" s="1"/>
  <c r="G53" i="17" s="1"/>
  <c r="H53" i="17" s="1"/>
  <c r="I53" i="17" s="1"/>
  <c r="J53" i="17" s="1"/>
  <c r="K53" i="17" s="1"/>
  <c r="L53" i="17" s="1"/>
  <c r="M53" i="17" s="1"/>
  <c r="D52" i="17"/>
  <c r="E52" i="17" s="1"/>
  <c r="F52" i="17" s="1"/>
  <c r="G52" i="17" s="1"/>
  <c r="H52" i="17" s="1"/>
  <c r="I52" i="17" s="1"/>
  <c r="J52" i="17" s="1"/>
  <c r="K52" i="17" s="1"/>
  <c r="L52" i="17" s="1"/>
  <c r="M52" i="17" s="1"/>
  <c r="M78" i="17" s="1"/>
  <c r="D50" i="17"/>
  <c r="E50" i="17" s="1"/>
  <c r="F50" i="17" s="1"/>
  <c r="G50" i="17" s="1"/>
  <c r="H50" i="17" s="1"/>
  <c r="I50" i="17" s="1"/>
  <c r="J50" i="17" s="1"/>
  <c r="K50" i="17" s="1"/>
  <c r="L50" i="17" s="1"/>
  <c r="M50" i="17" s="1"/>
  <c r="D42" i="17"/>
  <c r="E42" i="17" s="1"/>
  <c r="F42" i="17" s="1"/>
  <c r="G42" i="17" s="1"/>
  <c r="H42" i="17" s="1"/>
  <c r="I42" i="17" s="1"/>
  <c r="J42" i="17" s="1"/>
  <c r="K42" i="17" s="1"/>
  <c r="L42" i="17" s="1"/>
  <c r="M42" i="17" s="1"/>
  <c r="D44" i="17"/>
  <c r="E44" i="17" s="1"/>
  <c r="F44" i="17" s="1"/>
  <c r="G44" i="17" s="1"/>
  <c r="H44" i="17" s="1"/>
  <c r="I44" i="17" s="1"/>
  <c r="J44" i="17" s="1"/>
  <c r="K44" i="17" s="1"/>
  <c r="L44" i="17" s="1"/>
  <c r="M44" i="17" s="1"/>
  <c r="D41" i="17"/>
  <c r="E41" i="17" s="1"/>
  <c r="E67" i="17" s="1"/>
  <c r="C54" i="17"/>
  <c r="D54" i="17" s="1"/>
  <c r="E54" i="17" s="1"/>
  <c r="F54" i="17" s="1"/>
  <c r="G54" i="17" s="1"/>
  <c r="H54" i="17" s="1"/>
  <c r="I54" i="17" s="1"/>
  <c r="J54" i="17" s="1"/>
  <c r="K54" i="17" s="1"/>
  <c r="L54" i="17" s="1"/>
  <c r="M54" i="17" s="1"/>
  <c r="M19" i="17" s="1"/>
  <c r="C51" i="17"/>
  <c r="D51" i="17" s="1"/>
  <c r="E51" i="17" s="1"/>
  <c r="F51" i="17" s="1"/>
  <c r="G51" i="17" s="1"/>
  <c r="H51" i="17" s="1"/>
  <c r="I51" i="17" s="1"/>
  <c r="J51" i="17" s="1"/>
  <c r="K51" i="17" s="1"/>
  <c r="L51" i="17" s="1"/>
  <c r="M51" i="17" s="1"/>
  <c r="M77" i="17" s="1"/>
  <c r="M76" i="17" s="1"/>
  <c r="C43" i="17"/>
  <c r="D43" i="17" s="1"/>
  <c r="E43" i="17" s="1"/>
  <c r="F43" i="17" s="1"/>
  <c r="G43" i="17" s="1"/>
  <c r="H43" i="17" s="1"/>
  <c r="I43" i="17" s="1"/>
  <c r="J43" i="17" s="1"/>
  <c r="K43" i="17" s="1"/>
  <c r="L43" i="17" s="1"/>
  <c r="M43" i="17" s="1"/>
  <c r="I19" i="17" l="1"/>
  <c r="L19" i="17"/>
  <c r="H19" i="17"/>
  <c r="D19" i="17"/>
  <c r="C19" i="17"/>
  <c r="K19" i="17"/>
  <c r="G19" i="17"/>
  <c r="E19" i="17"/>
  <c r="I78" i="17"/>
  <c r="J19" i="17"/>
  <c r="F19" i="17"/>
  <c r="C83" i="17"/>
  <c r="C24" i="17" s="1"/>
  <c r="C25" i="17" s="1"/>
  <c r="L78" i="17"/>
  <c r="H78" i="17"/>
  <c r="K78" i="17"/>
  <c r="G78" i="17"/>
  <c r="D78" i="17"/>
  <c r="J78" i="17"/>
  <c r="F78" i="17"/>
  <c r="E77" i="17"/>
  <c r="E76" i="17" s="1"/>
  <c r="L77" i="17"/>
  <c r="D77" i="17"/>
  <c r="I77" i="17"/>
  <c r="H77" i="17"/>
  <c r="H76" i="17" s="1"/>
  <c r="C69" i="17"/>
  <c r="K77" i="17"/>
  <c r="G77" i="17"/>
  <c r="D67" i="17"/>
  <c r="C77" i="17"/>
  <c r="C76" i="17" s="1"/>
  <c r="J77" i="17"/>
  <c r="F77" i="17"/>
  <c r="D57" i="17"/>
  <c r="F41" i="17"/>
  <c r="E46" i="17"/>
  <c r="D46" i="17"/>
  <c r="D11" i="17" s="1"/>
  <c r="L76" i="17" l="1"/>
  <c r="F76" i="17"/>
  <c r="J76" i="17"/>
  <c r="I76" i="17"/>
  <c r="E57" i="17"/>
  <c r="E23" i="17" s="1"/>
  <c r="D23" i="17"/>
  <c r="G76" i="17"/>
  <c r="E47" i="17"/>
  <c r="E15" i="17" s="1"/>
  <c r="E11" i="17"/>
  <c r="K76" i="17"/>
  <c r="C68" i="17"/>
  <c r="C72" i="17" s="1"/>
  <c r="D76" i="17"/>
  <c r="F46" i="17"/>
  <c r="F67" i="17"/>
  <c r="D58" i="17"/>
  <c r="D27" i="17" s="1"/>
  <c r="G41" i="17"/>
  <c r="D47" i="17"/>
  <c r="D15" i="17" s="1"/>
  <c r="D60" i="17"/>
  <c r="C84" i="17" l="1"/>
  <c r="C28" i="17" s="1"/>
  <c r="C73" i="17"/>
  <c r="C16" i="17" s="1"/>
  <c r="C12" i="17"/>
  <c r="F57" i="17"/>
  <c r="E60" i="17"/>
  <c r="D31" i="17"/>
  <c r="E58" i="17"/>
  <c r="E27" i="17" s="1"/>
  <c r="F47" i="17"/>
  <c r="F15" i="17" s="1"/>
  <c r="F11" i="17"/>
  <c r="G46" i="17"/>
  <c r="G67" i="17"/>
  <c r="F58" i="17"/>
  <c r="F27" i="17" s="1"/>
  <c r="H41" i="17"/>
  <c r="H46" i="17" s="1"/>
  <c r="H47" i="17" l="1"/>
  <c r="H15" i="17" s="1"/>
  <c r="H11" i="17"/>
  <c r="F60" i="17"/>
  <c r="F31" i="17" s="1"/>
  <c r="E31" i="17"/>
  <c r="G57" i="17"/>
  <c r="F23" i="17"/>
  <c r="G47" i="17"/>
  <c r="G15" i="17" s="1"/>
  <c r="G11" i="17"/>
  <c r="G60" i="17"/>
  <c r="I41" i="17"/>
  <c r="I67" i="17" s="1"/>
  <c r="H67" i="17"/>
  <c r="J41" i="17"/>
  <c r="J67" i="17" s="1"/>
  <c r="G23" i="17" l="1"/>
  <c r="G58" i="17"/>
  <c r="G27" i="17" s="1"/>
  <c r="H57" i="17"/>
  <c r="H60" i="17"/>
  <c r="H31" i="17" s="1"/>
  <c r="G31" i="17"/>
  <c r="I46" i="17"/>
  <c r="J46" i="17"/>
  <c r="K41" i="17"/>
  <c r="K67" i="17" s="1"/>
  <c r="I60" i="17" l="1"/>
  <c r="I31" i="17" s="1"/>
  <c r="H23" i="17"/>
  <c r="H58" i="17"/>
  <c r="H27" i="17" s="1"/>
  <c r="I57" i="17"/>
  <c r="I47" i="17"/>
  <c r="I15" i="17" s="1"/>
  <c r="I11" i="17"/>
  <c r="J47" i="17"/>
  <c r="J15" i="17" s="1"/>
  <c r="J11" i="17"/>
  <c r="J60" i="17"/>
  <c r="J31" i="17" s="1"/>
  <c r="L41" i="17"/>
  <c r="L67" i="17" s="1"/>
  <c r="K46" i="17"/>
  <c r="I23" i="17" l="1"/>
  <c r="J57" i="17"/>
  <c r="K47" i="17"/>
  <c r="K15" i="17" s="1"/>
  <c r="K11" i="17"/>
  <c r="I58" i="17"/>
  <c r="I27" i="17" s="1"/>
  <c r="K60" i="17"/>
  <c r="K31" i="17" s="1"/>
  <c r="M41" i="17"/>
  <c r="M67" i="17" s="1"/>
  <c r="L46" i="17"/>
  <c r="K57" i="17" l="1"/>
  <c r="J23" i="17"/>
  <c r="J58" i="17"/>
  <c r="J27" i="17" s="1"/>
  <c r="L47" i="17"/>
  <c r="L15" i="17" s="1"/>
  <c r="L11" i="17"/>
  <c r="M46" i="17"/>
  <c r="L60" i="17"/>
  <c r="L31" i="17" s="1"/>
  <c r="M47" i="17" l="1"/>
  <c r="M15" i="17" s="1"/>
  <c r="M11" i="17"/>
  <c r="K23" i="17"/>
  <c r="K58" i="17"/>
  <c r="K27" i="17" s="1"/>
  <c r="L57" i="17"/>
  <c r="M60" i="17"/>
  <c r="M31" i="17" s="1"/>
  <c r="C46" i="17"/>
  <c r="D37" i="17"/>
  <c r="E37" i="17" s="1"/>
  <c r="F37" i="17" s="1"/>
  <c r="G37" i="17" s="1"/>
  <c r="H37" i="17" s="1"/>
  <c r="I37" i="17" s="1"/>
  <c r="J37" i="17" s="1"/>
  <c r="K37" i="17" s="1"/>
  <c r="L37" i="17" s="1"/>
  <c r="M37" i="17" s="1"/>
  <c r="G45" i="5"/>
  <c r="G44" i="5"/>
  <c r="C41" i="14"/>
  <c r="C41" i="15"/>
  <c r="C41" i="16"/>
  <c r="C41" i="1"/>
  <c r="B38" i="5"/>
  <c r="B45" i="5" s="1"/>
  <c r="B39" i="5"/>
  <c r="B46" i="5" s="1"/>
  <c r="B40" i="5"/>
  <c r="B47" i="5" s="1"/>
  <c r="B37" i="5"/>
  <c r="B44" i="5" s="1"/>
  <c r="E23" i="16"/>
  <c r="E95" i="16" s="1"/>
  <c r="E23" i="15"/>
  <c r="F23" i="15" s="1"/>
  <c r="C107" i="16"/>
  <c r="B107" i="16"/>
  <c r="C106" i="16"/>
  <c r="C105" i="16"/>
  <c r="B105" i="16"/>
  <c r="D104" i="16"/>
  <c r="C104" i="16"/>
  <c r="B104" i="16"/>
  <c r="M103" i="16"/>
  <c r="L103" i="16"/>
  <c r="K103" i="16"/>
  <c r="J103" i="16"/>
  <c r="I103" i="16"/>
  <c r="H103" i="16"/>
  <c r="G103" i="16"/>
  <c r="F103" i="16"/>
  <c r="E103" i="16"/>
  <c r="D103" i="16"/>
  <c r="C103" i="16"/>
  <c r="B103" i="16"/>
  <c r="B99" i="16"/>
  <c r="C98" i="16"/>
  <c r="B98" i="16"/>
  <c r="M97" i="16"/>
  <c r="L97" i="16"/>
  <c r="K97" i="16"/>
  <c r="J97" i="16"/>
  <c r="I97" i="16"/>
  <c r="H97" i="16"/>
  <c r="G97" i="16"/>
  <c r="F97" i="16"/>
  <c r="E97" i="16"/>
  <c r="D97" i="16"/>
  <c r="C97" i="16"/>
  <c r="B97" i="16"/>
  <c r="C96" i="16"/>
  <c r="B96" i="16"/>
  <c r="D95" i="16"/>
  <c r="C95" i="16"/>
  <c r="B95" i="16"/>
  <c r="M94" i="16"/>
  <c r="L94" i="16"/>
  <c r="K94" i="16"/>
  <c r="J94" i="16"/>
  <c r="I94" i="16"/>
  <c r="H94" i="16"/>
  <c r="G94" i="16"/>
  <c r="F94" i="16"/>
  <c r="E94" i="16"/>
  <c r="D94" i="16"/>
  <c r="C94" i="16"/>
  <c r="B94" i="16"/>
  <c r="C91" i="16"/>
  <c r="B73" i="16"/>
  <c r="B60" i="16"/>
  <c r="B47" i="16"/>
  <c r="D43" i="16"/>
  <c r="E43" i="16" s="1"/>
  <c r="F43" i="16" s="1"/>
  <c r="G43" i="16" s="1"/>
  <c r="H43" i="16" s="1"/>
  <c r="I43" i="16" s="1"/>
  <c r="J43" i="16" s="1"/>
  <c r="K43" i="16" s="1"/>
  <c r="L43" i="16" s="1"/>
  <c r="M43" i="16" s="1"/>
  <c r="O43" i="16" s="1"/>
  <c r="P43" i="16" s="1"/>
  <c r="Q43" i="16" s="1"/>
  <c r="R43" i="16" s="1"/>
  <c r="S43" i="16" s="1"/>
  <c r="T43" i="16" s="1"/>
  <c r="U43" i="16" s="1"/>
  <c r="V43" i="16" s="1"/>
  <c r="W43" i="16" s="1"/>
  <c r="X43" i="16" s="1"/>
  <c r="Y43" i="16" s="1"/>
  <c r="Z43" i="16" s="1"/>
  <c r="AA43" i="16" s="1"/>
  <c r="AB43" i="16" s="1"/>
  <c r="AC43" i="16" s="1"/>
  <c r="C38" i="16"/>
  <c r="C27" i="16"/>
  <c r="D19" i="16"/>
  <c r="C107" i="15"/>
  <c r="B107" i="15"/>
  <c r="C106" i="15"/>
  <c r="C105" i="15"/>
  <c r="B105" i="15"/>
  <c r="D104" i="15"/>
  <c r="C104" i="15"/>
  <c r="B104" i="15"/>
  <c r="M103" i="15"/>
  <c r="L103" i="15"/>
  <c r="K103" i="15"/>
  <c r="J103" i="15"/>
  <c r="I103" i="15"/>
  <c r="H103" i="15"/>
  <c r="G103" i="15"/>
  <c r="F103" i="15"/>
  <c r="E103" i="15"/>
  <c r="D103" i="15"/>
  <c r="C103" i="15"/>
  <c r="B103" i="15"/>
  <c r="B99" i="15"/>
  <c r="C98" i="15"/>
  <c r="B98" i="15"/>
  <c r="M97" i="15"/>
  <c r="L97" i="15"/>
  <c r="K97" i="15"/>
  <c r="J97" i="15"/>
  <c r="I97" i="15"/>
  <c r="H97" i="15"/>
  <c r="G97" i="15"/>
  <c r="F97" i="15"/>
  <c r="E97" i="15"/>
  <c r="D97" i="15"/>
  <c r="C97" i="15"/>
  <c r="B97" i="15"/>
  <c r="C96" i="15"/>
  <c r="B96" i="15"/>
  <c r="E95" i="15"/>
  <c r="D95" i="15"/>
  <c r="C95" i="15"/>
  <c r="B95" i="15"/>
  <c r="M94" i="15"/>
  <c r="L94" i="15"/>
  <c r="K94" i="15"/>
  <c r="J94" i="15"/>
  <c r="I94" i="15"/>
  <c r="H94" i="15"/>
  <c r="G94" i="15"/>
  <c r="F94" i="15"/>
  <c r="E94" i="15"/>
  <c r="D94" i="15"/>
  <c r="C94" i="15"/>
  <c r="B94" i="15"/>
  <c r="C91" i="15"/>
  <c r="B73" i="15"/>
  <c r="B60" i="15"/>
  <c r="B47" i="15"/>
  <c r="D43" i="15"/>
  <c r="E43" i="15" s="1"/>
  <c r="F43" i="15" s="1"/>
  <c r="G43" i="15" s="1"/>
  <c r="H43" i="15" s="1"/>
  <c r="I43" i="15" s="1"/>
  <c r="J43" i="15" s="1"/>
  <c r="K43" i="15" s="1"/>
  <c r="L43" i="15" s="1"/>
  <c r="M43" i="15" s="1"/>
  <c r="O43" i="15" s="1"/>
  <c r="P43" i="15" s="1"/>
  <c r="Q43" i="15" s="1"/>
  <c r="R43" i="15" s="1"/>
  <c r="S43" i="15" s="1"/>
  <c r="T43" i="15" s="1"/>
  <c r="U43" i="15" s="1"/>
  <c r="V43" i="15" s="1"/>
  <c r="W43" i="15" s="1"/>
  <c r="X43" i="15" s="1"/>
  <c r="Y43" i="15" s="1"/>
  <c r="Z43" i="15" s="1"/>
  <c r="AA43" i="15" s="1"/>
  <c r="AB43" i="15" s="1"/>
  <c r="AC43" i="15" s="1"/>
  <c r="C38" i="15"/>
  <c r="C27" i="15"/>
  <c r="C30" i="15" s="1"/>
  <c r="C107" i="17" s="1"/>
  <c r="D19" i="15"/>
  <c r="C107" i="14"/>
  <c r="B107" i="14"/>
  <c r="C106" i="14"/>
  <c r="C105" i="14"/>
  <c r="B105" i="14"/>
  <c r="F104" i="14"/>
  <c r="E104" i="14"/>
  <c r="D104" i="14"/>
  <c r="C104" i="14"/>
  <c r="B104" i="14"/>
  <c r="M103" i="14"/>
  <c r="L103" i="14"/>
  <c r="K103" i="14"/>
  <c r="J103" i="14"/>
  <c r="I103" i="14"/>
  <c r="H103" i="14"/>
  <c r="G103" i="14"/>
  <c r="F103" i="14"/>
  <c r="E103" i="14"/>
  <c r="D103" i="14"/>
  <c r="C103" i="14"/>
  <c r="B103" i="14"/>
  <c r="B99" i="14"/>
  <c r="C98" i="14"/>
  <c r="B98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C96" i="14"/>
  <c r="B96" i="14"/>
  <c r="G95" i="14"/>
  <c r="F95" i="14"/>
  <c r="E95" i="14"/>
  <c r="D95" i="14"/>
  <c r="C95" i="14"/>
  <c r="B95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C91" i="14"/>
  <c r="B73" i="14"/>
  <c r="B60" i="14"/>
  <c r="B47" i="14"/>
  <c r="D43" i="14"/>
  <c r="E43" i="14" s="1"/>
  <c r="F43" i="14" s="1"/>
  <c r="G43" i="14" s="1"/>
  <c r="H43" i="14" s="1"/>
  <c r="I43" i="14" s="1"/>
  <c r="J43" i="14" s="1"/>
  <c r="K43" i="14" s="1"/>
  <c r="L43" i="14" s="1"/>
  <c r="M43" i="14" s="1"/>
  <c r="O43" i="14" s="1"/>
  <c r="P43" i="14" s="1"/>
  <c r="Q43" i="14" s="1"/>
  <c r="R43" i="14" s="1"/>
  <c r="S43" i="14" s="1"/>
  <c r="T43" i="14" s="1"/>
  <c r="U43" i="14" s="1"/>
  <c r="V43" i="14" s="1"/>
  <c r="W43" i="14" s="1"/>
  <c r="X43" i="14" s="1"/>
  <c r="Y43" i="14" s="1"/>
  <c r="Z43" i="14" s="1"/>
  <c r="AA43" i="14" s="1"/>
  <c r="AB43" i="14" s="1"/>
  <c r="AC43" i="14" s="1"/>
  <c r="C38" i="14"/>
  <c r="C27" i="14"/>
  <c r="C90" i="14" s="1"/>
  <c r="C38" i="5" s="1"/>
  <c r="G104" i="14"/>
  <c r="D19" i="14"/>
  <c r="C107" i="1"/>
  <c r="B107" i="1"/>
  <c r="C106" i="1"/>
  <c r="C105" i="1"/>
  <c r="B105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B99" i="1"/>
  <c r="C98" i="1"/>
  <c r="B98" i="1"/>
  <c r="M97" i="1"/>
  <c r="L97" i="1"/>
  <c r="K97" i="1"/>
  <c r="J97" i="1"/>
  <c r="I97" i="1"/>
  <c r="H97" i="1"/>
  <c r="G97" i="1"/>
  <c r="F97" i="1"/>
  <c r="E97" i="1"/>
  <c r="D97" i="1"/>
  <c r="C97" i="1"/>
  <c r="B97" i="1"/>
  <c r="C96" i="1"/>
  <c r="B96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C91" i="1"/>
  <c r="C38" i="1"/>
  <c r="D34" i="5"/>
  <c r="E34" i="5"/>
  <c r="F34" i="5"/>
  <c r="G34" i="5"/>
  <c r="H34" i="5"/>
  <c r="I34" i="5"/>
  <c r="J34" i="5"/>
  <c r="K34" i="5"/>
  <c r="L34" i="5"/>
  <c r="M34" i="5"/>
  <c r="C34" i="5"/>
  <c r="B73" i="1"/>
  <c r="B60" i="1"/>
  <c r="B47" i="1"/>
  <c r="B48" i="1" s="1"/>
  <c r="B49" i="1" s="1"/>
  <c r="B50" i="1" s="1"/>
  <c r="B51" i="1" s="1"/>
  <c r="B52" i="1" s="1"/>
  <c r="B53" i="1" s="1"/>
  <c r="B54" i="1" s="1"/>
  <c r="B55" i="1" s="1"/>
  <c r="D43" i="1"/>
  <c r="E43" i="1" s="1"/>
  <c r="F43" i="1" s="1"/>
  <c r="G43" i="1" s="1"/>
  <c r="H43" i="1" s="1"/>
  <c r="C27" i="1"/>
  <c r="C90" i="1" s="1"/>
  <c r="C37" i="5" s="1"/>
  <c r="D19" i="1"/>
  <c r="L23" i="17" l="1"/>
  <c r="L58" i="17"/>
  <c r="L27" i="17" s="1"/>
  <c r="M57" i="17"/>
  <c r="C11" i="17"/>
  <c r="C13" i="17" s="1"/>
  <c r="C47" i="17"/>
  <c r="C15" i="17" s="1"/>
  <c r="C17" i="17" s="1"/>
  <c r="C58" i="17"/>
  <c r="C27" i="17" s="1"/>
  <c r="C29" i="17" s="1"/>
  <c r="E50" i="1"/>
  <c r="D50" i="1"/>
  <c r="E53" i="1"/>
  <c r="D60" i="16"/>
  <c r="B56" i="1"/>
  <c r="B74" i="1"/>
  <c r="D73" i="14"/>
  <c r="F95" i="15"/>
  <c r="F104" i="15"/>
  <c r="G23" i="15"/>
  <c r="G95" i="15" s="1"/>
  <c r="E104" i="15"/>
  <c r="B61" i="1"/>
  <c r="B61" i="15"/>
  <c r="B48" i="14"/>
  <c r="D41" i="1"/>
  <c r="D47" i="1" s="1"/>
  <c r="B61" i="16"/>
  <c r="D41" i="14"/>
  <c r="B61" i="14"/>
  <c r="E19" i="14"/>
  <c r="E41" i="14" s="1"/>
  <c r="D41" i="15"/>
  <c r="B74" i="15"/>
  <c r="B74" i="16"/>
  <c r="B74" i="14"/>
  <c r="B48" i="15"/>
  <c r="D41" i="16"/>
  <c r="D47" i="16" s="1"/>
  <c r="B48" i="16"/>
  <c r="F23" i="16"/>
  <c r="C99" i="1"/>
  <c r="E104" i="16"/>
  <c r="H95" i="16"/>
  <c r="H104" i="16"/>
  <c r="C90" i="16"/>
  <c r="C40" i="5" s="1"/>
  <c r="C99" i="16"/>
  <c r="C30" i="16"/>
  <c r="C114" i="17" s="1"/>
  <c r="C80" i="17" s="1"/>
  <c r="E19" i="16"/>
  <c r="E41" i="16" s="1"/>
  <c r="C102" i="15"/>
  <c r="C108" i="15" s="1"/>
  <c r="C34" i="15"/>
  <c r="C36" i="15" s="1"/>
  <c r="D26" i="15" s="1"/>
  <c r="E19" i="15"/>
  <c r="E41" i="15" s="1"/>
  <c r="C90" i="15"/>
  <c r="C39" i="5" s="1"/>
  <c r="C99" i="15"/>
  <c r="H95" i="14"/>
  <c r="H104" i="14"/>
  <c r="F19" i="14"/>
  <c r="F41" i="14" s="1"/>
  <c r="C30" i="14"/>
  <c r="C99" i="14"/>
  <c r="C30" i="1"/>
  <c r="C93" i="17" s="1"/>
  <c r="I43" i="1"/>
  <c r="E19" i="1"/>
  <c r="E41" i="1" s="1"/>
  <c r="D73" i="16" l="1"/>
  <c r="D48" i="1"/>
  <c r="D73" i="1"/>
  <c r="E54" i="1"/>
  <c r="G47" i="5"/>
  <c r="D52" i="1"/>
  <c r="D73" i="15"/>
  <c r="E51" i="1"/>
  <c r="D55" i="1"/>
  <c r="D60" i="15"/>
  <c r="D60" i="1"/>
  <c r="D51" i="1"/>
  <c r="E48" i="1"/>
  <c r="D60" i="14"/>
  <c r="D47" i="14"/>
  <c r="E52" i="1"/>
  <c r="D47" i="15"/>
  <c r="G104" i="15"/>
  <c r="G46" i="5"/>
  <c r="D49" i="1"/>
  <c r="D54" i="1"/>
  <c r="C100" i="17"/>
  <c r="E49" i="1"/>
  <c r="D53" i="1"/>
  <c r="E55" i="1"/>
  <c r="C21" i="17"/>
  <c r="C79" i="17"/>
  <c r="C86" i="17" s="1"/>
  <c r="C32" i="17" s="1"/>
  <c r="C33" i="17" s="1"/>
  <c r="M23" i="17"/>
  <c r="M58" i="17"/>
  <c r="M27" i="17" s="1"/>
  <c r="J43" i="1"/>
  <c r="E74" i="15"/>
  <c r="D74" i="15"/>
  <c r="E61" i="15"/>
  <c r="D61" i="15"/>
  <c r="E61" i="16"/>
  <c r="D61" i="16"/>
  <c r="E61" i="1"/>
  <c r="D61" i="1"/>
  <c r="E74" i="14"/>
  <c r="D74" i="14"/>
  <c r="D48" i="15"/>
  <c r="E48" i="15"/>
  <c r="D48" i="16"/>
  <c r="E48" i="16"/>
  <c r="E74" i="16"/>
  <c r="D74" i="16"/>
  <c r="E61" i="14"/>
  <c r="D61" i="14"/>
  <c r="D48" i="14"/>
  <c r="E48" i="14"/>
  <c r="B75" i="1"/>
  <c r="E74" i="1"/>
  <c r="D74" i="1"/>
  <c r="E56" i="1"/>
  <c r="D56" i="1"/>
  <c r="B49" i="16"/>
  <c r="B49" i="15"/>
  <c r="B62" i="16"/>
  <c r="G23" i="16"/>
  <c r="F104" i="16"/>
  <c r="F95" i="16"/>
  <c r="B75" i="14"/>
  <c r="B49" i="14"/>
  <c r="B75" i="16"/>
  <c r="B75" i="15"/>
  <c r="B62" i="14"/>
  <c r="B62" i="15"/>
  <c r="B62" i="1"/>
  <c r="C102" i="1"/>
  <c r="C108" i="1" s="1"/>
  <c r="F19" i="16"/>
  <c r="F41" i="16" s="1"/>
  <c r="C102" i="16"/>
  <c r="C108" i="16" s="1"/>
  <c r="C34" i="16"/>
  <c r="C36" i="16" s="1"/>
  <c r="D26" i="16" s="1"/>
  <c r="I95" i="16"/>
  <c r="I104" i="16"/>
  <c r="H95" i="15"/>
  <c r="H104" i="15"/>
  <c r="D107" i="15"/>
  <c r="D98" i="15"/>
  <c r="F19" i="15"/>
  <c r="G19" i="14"/>
  <c r="C102" i="14"/>
  <c r="C108" i="14" s="1"/>
  <c r="C34" i="14"/>
  <c r="C36" i="14" s="1"/>
  <c r="D26" i="14" s="1"/>
  <c r="I95" i="14"/>
  <c r="I104" i="14"/>
  <c r="F19" i="1"/>
  <c r="F41" i="1" s="1"/>
  <c r="C34" i="1"/>
  <c r="C36" i="1" s="1"/>
  <c r="D26" i="1" s="1"/>
  <c r="F56" i="1" l="1"/>
  <c r="F41" i="15"/>
  <c r="F49" i="15" s="1"/>
  <c r="F50" i="1"/>
  <c r="F49" i="1"/>
  <c r="F54" i="1"/>
  <c r="F53" i="1"/>
  <c r="F55" i="1"/>
  <c r="F51" i="1"/>
  <c r="F52" i="1"/>
  <c r="G41" i="14"/>
  <c r="D62" i="15"/>
  <c r="E62" i="15"/>
  <c r="F62" i="14"/>
  <c r="E62" i="14"/>
  <c r="D62" i="14"/>
  <c r="F62" i="16"/>
  <c r="E62" i="16"/>
  <c r="D62" i="16"/>
  <c r="E49" i="15"/>
  <c r="D49" i="15"/>
  <c r="E49" i="14"/>
  <c r="F49" i="14"/>
  <c r="D49" i="14"/>
  <c r="B76" i="1"/>
  <c r="E75" i="1"/>
  <c r="F75" i="1"/>
  <c r="D75" i="1"/>
  <c r="E75" i="14"/>
  <c r="F75" i="14"/>
  <c r="D75" i="14"/>
  <c r="E75" i="15"/>
  <c r="D75" i="15"/>
  <c r="D62" i="1"/>
  <c r="F62" i="1"/>
  <c r="E62" i="1"/>
  <c r="E75" i="16"/>
  <c r="F75" i="16"/>
  <c r="D75" i="16"/>
  <c r="E49" i="16"/>
  <c r="D49" i="16"/>
  <c r="F49" i="16"/>
  <c r="K43" i="1"/>
  <c r="B76" i="14"/>
  <c r="B50" i="15"/>
  <c r="B63" i="1"/>
  <c r="B63" i="15"/>
  <c r="G104" i="16"/>
  <c r="G95" i="16"/>
  <c r="B63" i="16"/>
  <c r="B50" i="16"/>
  <c r="B63" i="14"/>
  <c r="B76" i="15"/>
  <c r="B76" i="16"/>
  <c r="B50" i="14"/>
  <c r="D98" i="1"/>
  <c r="D107" i="1"/>
  <c r="G19" i="16"/>
  <c r="J95" i="16"/>
  <c r="J104" i="16"/>
  <c r="D107" i="16"/>
  <c r="D98" i="16"/>
  <c r="G19" i="15"/>
  <c r="G41" i="15" s="1"/>
  <c r="I95" i="15"/>
  <c r="I104" i="15"/>
  <c r="J95" i="14"/>
  <c r="J104" i="14"/>
  <c r="H19" i="14"/>
  <c r="D107" i="14"/>
  <c r="D98" i="14"/>
  <c r="G19" i="1"/>
  <c r="G41" i="16" l="1"/>
  <c r="F62" i="15"/>
  <c r="H41" i="14"/>
  <c r="F75" i="15"/>
  <c r="F76" i="15"/>
  <c r="E76" i="15"/>
  <c r="D76" i="15"/>
  <c r="G76" i="15"/>
  <c r="E63" i="14"/>
  <c r="F63" i="14"/>
  <c r="D63" i="14"/>
  <c r="G63" i="14"/>
  <c r="E76" i="14"/>
  <c r="F76" i="14"/>
  <c r="G76" i="14"/>
  <c r="D76" i="14"/>
  <c r="D50" i="14"/>
  <c r="G50" i="14"/>
  <c r="E50" i="14"/>
  <c r="F50" i="14"/>
  <c r="D50" i="16"/>
  <c r="F50" i="16"/>
  <c r="E50" i="16"/>
  <c r="G50" i="16"/>
  <c r="E63" i="15"/>
  <c r="F63" i="15"/>
  <c r="D63" i="15"/>
  <c r="G63" i="15"/>
  <c r="F50" i="15"/>
  <c r="E50" i="15"/>
  <c r="G50" i="15"/>
  <c r="D50" i="15"/>
  <c r="E76" i="16"/>
  <c r="D76" i="16"/>
  <c r="F76" i="16"/>
  <c r="G76" i="16"/>
  <c r="E63" i="16"/>
  <c r="F63" i="16"/>
  <c r="D63" i="16"/>
  <c r="G63" i="16"/>
  <c r="E63" i="1"/>
  <c r="F63" i="1"/>
  <c r="D63" i="1"/>
  <c r="L43" i="1"/>
  <c r="B77" i="1"/>
  <c r="E76" i="1"/>
  <c r="G76" i="1"/>
  <c r="D76" i="1"/>
  <c r="F76" i="1"/>
  <c r="B64" i="14"/>
  <c r="G41" i="1"/>
  <c r="B51" i="14"/>
  <c r="B77" i="15"/>
  <c r="B64" i="16"/>
  <c r="B64" i="1"/>
  <c r="B77" i="14"/>
  <c r="B64" i="15"/>
  <c r="B77" i="16"/>
  <c r="B51" i="16"/>
  <c r="B51" i="15"/>
  <c r="H19" i="16"/>
  <c r="K104" i="16"/>
  <c r="K95" i="16"/>
  <c r="H19" i="15"/>
  <c r="J95" i="15"/>
  <c r="J104" i="15"/>
  <c r="K104" i="14"/>
  <c r="K95" i="14"/>
  <c r="I19" i="14"/>
  <c r="H19" i="1"/>
  <c r="H41" i="15" l="1"/>
  <c r="H64" i="15" s="1"/>
  <c r="G52" i="1"/>
  <c r="G51" i="1"/>
  <c r="G54" i="1"/>
  <c r="G55" i="1"/>
  <c r="G50" i="1"/>
  <c r="G53" i="1"/>
  <c r="G56" i="1"/>
  <c r="H41" i="16"/>
  <c r="G63" i="1"/>
  <c r="H41" i="1"/>
  <c r="G51" i="16"/>
  <c r="E51" i="16"/>
  <c r="H51" i="16"/>
  <c r="D51" i="16"/>
  <c r="F51" i="16"/>
  <c r="B78" i="1"/>
  <c r="E77" i="1"/>
  <c r="F77" i="1"/>
  <c r="G77" i="1"/>
  <c r="H77" i="1"/>
  <c r="D77" i="1"/>
  <c r="H64" i="16"/>
  <c r="G64" i="16"/>
  <c r="D64" i="16"/>
  <c r="F64" i="16"/>
  <c r="E64" i="16"/>
  <c r="G64" i="15"/>
  <c r="F64" i="15"/>
  <c r="D64" i="15"/>
  <c r="E64" i="15"/>
  <c r="F77" i="15"/>
  <c r="E77" i="15"/>
  <c r="G77" i="15"/>
  <c r="D77" i="15"/>
  <c r="M43" i="1"/>
  <c r="H64" i="1"/>
  <c r="G64" i="1"/>
  <c r="E64" i="1"/>
  <c r="D64" i="1"/>
  <c r="F64" i="1"/>
  <c r="E77" i="16"/>
  <c r="F77" i="16"/>
  <c r="G77" i="16"/>
  <c r="H77" i="16"/>
  <c r="D77" i="16"/>
  <c r="H64" i="14"/>
  <c r="G64" i="14"/>
  <c r="D64" i="14"/>
  <c r="F64" i="14"/>
  <c r="E64" i="14"/>
  <c r="E51" i="15"/>
  <c r="G51" i="15"/>
  <c r="H51" i="15"/>
  <c r="D51" i="15"/>
  <c r="F51" i="15"/>
  <c r="E77" i="14"/>
  <c r="F77" i="14"/>
  <c r="H77" i="14"/>
  <c r="G77" i="14"/>
  <c r="D77" i="14"/>
  <c r="G51" i="14"/>
  <c r="F51" i="14"/>
  <c r="H51" i="14"/>
  <c r="D51" i="14"/>
  <c r="E51" i="14"/>
  <c r="B65" i="15"/>
  <c r="B78" i="14"/>
  <c r="B65" i="16"/>
  <c r="B78" i="15"/>
  <c r="B65" i="14"/>
  <c r="I41" i="14"/>
  <c r="B52" i="15"/>
  <c r="B78" i="16"/>
  <c r="B65" i="1"/>
  <c r="B52" i="16"/>
  <c r="B52" i="14"/>
  <c r="L95" i="16"/>
  <c r="L104" i="16"/>
  <c r="I19" i="16"/>
  <c r="I19" i="15"/>
  <c r="K104" i="15"/>
  <c r="K95" i="15"/>
  <c r="L95" i="14"/>
  <c r="L104" i="14"/>
  <c r="J19" i="14"/>
  <c r="J41" i="14" s="1"/>
  <c r="I19" i="1"/>
  <c r="J46" i="14" l="1"/>
  <c r="J47" i="14"/>
  <c r="H53" i="1"/>
  <c r="H52" i="1"/>
  <c r="H55" i="1"/>
  <c r="H54" i="1"/>
  <c r="H51" i="1"/>
  <c r="H56" i="1"/>
  <c r="I41" i="15"/>
  <c r="I46" i="14"/>
  <c r="I41" i="16"/>
  <c r="H77" i="15"/>
  <c r="I41" i="1"/>
  <c r="F52" i="16"/>
  <c r="D52" i="16"/>
  <c r="E52" i="16"/>
  <c r="G52" i="16"/>
  <c r="H52" i="16"/>
  <c r="I52" i="16"/>
  <c r="E78" i="14"/>
  <c r="I78" i="14"/>
  <c r="F78" i="14"/>
  <c r="D78" i="14"/>
  <c r="H78" i="14"/>
  <c r="G78" i="14"/>
  <c r="H65" i="14"/>
  <c r="E65" i="14"/>
  <c r="F65" i="14"/>
  <c r="D65" i="14"/>
  <c r="I65" i="14"/>
  <c r="G65" i="14"/>
  <c r="H65" i="15"/>
  <c r="E65" i="15"/>
  <c r="F65" i="15"/>
  <c r="I65" i="15"/>
  <c r="D65" i="15"/>
  <c r="G65" i="15"/>
  <c r="O43" i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B79" i="1"/>
  <c r="E78" i="1"/>
  <c r="I78" i="1"/>
  <c r="G78" i="1"/>
  <c r="D78" i="1"/>
  <c r="F78" i="1"/>
  <c r="H78" i="1"/>
  <c r="H65" i="1"/>
  <c r="E65" i="1"/>
  <c r="F65" i="1"/>
  <c r="I65" i="1"/>
  <c r="D65" i="1"/>
  <c r="G65" i="1"/>
  <c r="E78" i="16"/>
  <c r="H78" i="16"/>
  <c r="D78" i="16"/>
  <c r="F78" i="16"/>
  <c r="G78" i="16"/>
  <c r="F78" i="15"/>
  <c r="E78" i="15"/>
  <c r="I78" i="15"/>
  <c r="D78" i="15"/>
  <c r="H78" i="15"/>
  <c r="G78" i="15"/>
  <c r="F52" i="14"/>
  <c r="I52" i="14"/>
  <c r="G52" i="14"/>
  <c r="H52" i="14"/>
  <c r="D52" i="14"/>
  <c r="E52" i="14"/>
  <c r="H52" i="15"/>
  <c r="D52" i="15"/>
  <c r="F52" i="15"/>
  <c r="E52" i="15"/>
  <c r="I52" i="15"/>
  <c r="G52" i="15"/>
  <c r="H65" i="16"/>
  <c r="E65" i="16"/>
  <c r="F65" i="16"/>
  <c r="D65" i="16"/>
  <c r="G65" i="16"/>
  <c r="B53" i="14"/>
  <c r="B53" i="16"/>
  <c r="B66" i="1"/>
  <c r="B79" i="15"/>
  <c r="B66" i="16"/>
  <c r="B79" i="16"/>
  <c r="B66" i="15"/>
  <c r="B79" i="14"/>
  <c r="B53" i="15"/>
  <c r="B66" i="14"/>
  <c r="M95" i="16"/>
  <c r="M104" i="16"/>
  <c r="J19" i="16"/>
  <c r="J19" i="15"/>
  <c r="L95" i="15"/>
  <c r="L104" i="15"/>
  <c r="M95" i="14"/>
  <c r="M104" i="14"/>
  <c r="K19" i="14"/>
  <c r="J19" i="1"/>
  <c r="I46" i="15" l="1"/>
  <c r="I46" i="16"/>
  <c r="J41" i="16"/>
  <c r="I78" i="16"/>
  <c r="I52" i="1"/>
  <c r="I54" i="1"/>
  <c r="I53" i="1"/>
  <c r="I55" i="1"/>
  <c r="I56" i="1"/>
  <c r="I65" i="16"/>
  <c r="J41" i="1"/>
  <c r="J41" i="15"/>
  <c r="E79" i="14"/>
  <c r="I79" i="14"/>
  <c r="F79" i="14"/>
  <c r="J79" i="14"/>
  <c r="H79" i="14"/>
  <c r="G79" i="14"/>
  <c r="D79" i="14"/>
  <c r="H66" i="15"/>
  <c r="G66" i="15"/>
  <c r="D66" i="15"/>
  <c r="I66" i="15"/>
  <c r="F66" i="15"/>
  <c r="E66" i="15"/>
  <c r="J66" i="15"/>
  <c r="H66" i="1"/>
  <c r="G66" i="1"/>
  <c r="D66" i="1"/>
  <c r="I66" i="1"/>
  <c r="F66" i="1"/>
  <c r="E66" i="1"/>
  <c r="H66" i="14"/>
  <c r="G66" i="14"/>
  <c r="I66" i="14"/>
  <c r="F66" i="14"/>
  <c r="J66" i="14"/>
  <c r="E66" i="14"/>
  <c r="D66" i="14"/>
  <c r="E79" i="16"/>
  <c r="I79" i="16"/>
  <c r="F79" i="16"/>
  <c r="G79" i="16"/>
  <c r="D79" i="16"/>
  <c r="H79" i="16"/>
  <c r="E53" i="16"/>
  <c r="I53" i="16"/>
  <c r="G53" i="16"/>
  <c r="H53" i="16"/>
  <c r="F53" i="16"/>
  <c r="J53" i="16"/>
  <c r="D53" i="16"/>
  <c r="B80" i="1"/>
  <c r="E79" i="1"/>
  <c r="I79" i="1"/>
  <c r="G79" i="1"/>
  <c r="H79" i="1"/>
  <c r="D79" i="1"/>
  <c r="F79" i="1"/>
  <c r="G53" i="15"/>
  <c r="F53" i="15"/>
  <c r="H53" i="15"/>
  <c r="D53" i="15"/>
  <c r="E53" i="15"/>
  <c r="I53" i="15"/>
  <c r="J53" i="15"/>
  <c r="H66" i="16"/>
  <c r="G66" i="16"/>
  <c r="I66" i="16"/>
  <c r="F66" i="16"/>
  <c r="J66" i="16"/>
  <c r="D66" i="16"/>
  <c r="E66" i="16"/>
  <c r="E53" i="14"/>
  <c r="I53" i="14"/>
  <c r="G53" i="14"/>
  <c r="D53" i="14"/>
  <c r="F53" i="14"/>
  <c r="J53" i="14"/>
  <c r="H53" i="14"/>
  <c r="F79" i="15"/>
  <c r="J79" i="15"/>
  <c r="H79" i="15"/>
  <c r="G79" i="15"/>
  <c r="I79" i="15"/>
  <c r="E79" i="15"/>
  <c r="D79" i="15"/>
  <c r="K41" i="14"/>
  <c r="B67" i="14"/>
  <c r="B54" i="16"/>
  <c r="B80" i="16"/>
  <c r="B54" i="14"/>
  <c r="B80" i="14"/>
  <c r="B67" i="15"/>
  <c r="B67" i="16"/>
  <c r="B80" i="15"/>
  <c r="B54" i="15"/>
  <c r="B67" i="1"/>
  <c r="K19" i="16"/>
  <c r="M95" i="15"/>
  <c r="M104" i="15"/>
  <c r="K19" i="15"/>
  <c r="K41" i="15" s="1"/>
  <c r="L19" i="14"/>
  <c r="K19" i="1"/>
  <c r="K46" i="15" l="1"/>
  <c r="K47" i="15"/>
  <c r="K48" i="15"/>
  <c r="H73" i="14"/>
  <c r="I76" i="14"/>
  <c r="I75" i="14"/>
  <c r="J46" i="16"/>
  <c r="J47" i="16"/>
  <c r="J46" i="15"/>
  <c r="J47" i="15"/>
  <c r="J59" i="14"/>
  <c r="K41" i="1"/>
  <c r="L41" i="14"/>
  <c r="I77" i="14"/>
  <c r="J62" i="14"/>
  <c r="H74" i="14"/>
  <c r="F73" i="14"/>
  <c r="J65" i="14"/>
  <c r="I62" i="14"/>
  <c r="G60" i="14"/>
  <c r="H76" i="14"/>
  <c r="F46" i="14"/>
  <c r="G61" i="14"/>
  <c r="H62" i="14"/>
  <c r="H46" i="14"/>
  <c r="I60" i="14"/>
  <c r="H59" i="14"/>
  <c r="I73" i="14"/>
  <c r="G73" i="14"/>
  <c r="J75" i="14"/>
  <c r="H61" i="14"/>
  <c r="G59" i="14"/>
  <c r="J64" i="14"/>
  <c r="J77" i="14"/>
  <c r="J54" i="1"/>
  <c r="J53" i="1"/>
  <c r="J55" i="1"/>
  <c r="J56" i="1"/>
  <c r="K59" i="14"/>
  <c r="K46" i="14"/>
  <c r="K47" i="14"/>
  <c r="K73" i="14"/>
  <c r="K74" i="14"/>
  <c r="K61" i="14"/>
  <c r="K48" i="14"/>
  <c r="K75" i="14"/>
  <c r="K62" i="14"/>
  <c r="K63" i="14"/>
  <c r="K76" i="14"/>
  <c r="K64" i="14"/>
  <c r="J66" i="1"/>
  <c r="G72" i="14"/>
  <c r="G74" i="14"/>
  <c r="H75" i="14"/>
  <c r="J79" i="1"/>
  <c r="K66" i="14"/>
  <c r="G62" i="14"/>
  <c r="H72" i="14"/>
  <c r="K79" i="14"/>
  <c r="I63" i="14"/>
  <c r="K41" i="16"/>
  <c r="J79" i="16"/>
  <c r="J78" i="14"/>
  <c r="G54" i="14"/>
  <c r="K54" i="14"/>
  <c r="D54" i="14"/>
  <c r="F54" i="14"/>
  <c r="H54" i="14"/>
  <c r="E54" i="14"/>
  <c r="I54" i="14"/>
  <c r="J54" i="14"/>
  <c r="H67" i="16"/>
  <c r="E67" i="16"/>
  <c r="J67" i="16"/>
  <c r="F67" i="16"/>
  <c r="D67" i="16"/>
  <c r="G67" i="16"/>
  <c r="I67" i="16"/>
  <c r="E80" i="16"/>
  <c r="I80" i="16"/>
  <c r="H80" i="16"/>
  <c r="J80" i="16"/>
  <c r="G80" i="16"/>
  <c r="F80" i="16"/>
  <c r="D80" i="16"/>
  <c r="B81" i="1"/>
  <c r="F80" i="1"/>
  <c r="J80" i="1"/>
  <c r="D80" i="1"/>
  <c r="E80" i="1"/>
  <c r="K80" i="1"/>
  <c r="H80" i="1"/>
  <c r="I80" i="1"/>
  <c r="G80" i="1"/>
  <c r="E54" i="15"/>
  <c r="I54" i="15"/>
  <c r="G54" i="15"/>
  <c r="D54" i="15"/>
  <c r="H54" i="15"/>
  <c r="F54" i="15"/>
  <c r="J54" i="15"/>
  <c r="K54" i="15"/>
  <c r="E80" i="14"/>
  <c r="I80" i="14"/>
  <c r="F80" i="14"/>
  <c r="J80" i="14"/>
  <c r="L80" i="14"/>
  <c r="G80" i="14"/>
  <c r="H80" i="14"/>
  <c r="K80" i="14"/>
  <c r="D80" i="14"/>
  <c r="H67" i="14"/>
  <c r="L67" i="14"/>
  <c r="E67" i="14"/>
  <c r="J67" i="14"/>
  <c r="F67" i="14"/>
  <c r="K67" i="14"/>
  <c r="D67" i="14"/>
  <c r="I67" i="14"/>
  <c r="G67" i="14"/>
  <c r="F80" i="15"/>
  <c r="J80" i="15"/>
  <c r="E80" i="15"/>
  <c r="K80" i="15"/>
  <c r="D80" i="15"/>
  <c r="G80" i="15"/>
  <c r="H80" i="15"/>
  <c r="I80" i="15"/>
  <c r="H67" i="1"/>
  <c r="E67" i="1"/>
  <c r="J67" i="1"/>
  <c r="F67" i="1"/>
  <c r="K67" i="1"/>
  <c r="D67" i="1"/>
  <c r="G67" i="1"/>
  <c r="I67" i="1"/>
  <c r="H67" i="15"/>
  <c r="E67" i="15"/>
  <c r="J67" i="15"/>
  <c r="F67" i="15"/>
  <c r="K67" i="15"/>
  <c r="D67" i="15"/>
  <c r="G67" i="15"/>
  <c r="I67" i="15"/>
  <c r="G54" i="16"/>
  <c r="K54" i="16"/>
  <c r="D54" i="16"/>
  <c r="I54" i="16"/>
  <c r="J54" i="16"/>
  <c r="H54" i="16"/>
  <c r="E54" i="16"/>
  <c r="F54" i="16"/>
  <c r="B68" i="16"/>
  <c r="B81" i="16"/>
  <c r="B55" i="16"/>
  <c r="B81" i="15"/>
  <c r="B68" i="1"/>
  <c r="B55" i="15"/>
  <c r="B68" i="15"/>
  <c r="B81" i="14"/>
  <c r="B55" i="14"/>
  <c r="B68" i="14"/>
  <c r="L19" i="16"/>
  <c r="L19" i="15"/>
  <c r="M19" i="14"/>
  <c r="I61" i="14" s="1"/>
  <c r="L19" i="1"/>
  <c r="L41" i="1" s="1"/>
  <c r="H63" i="1" l="1"/>
  <c r="G73" i="1"/>
  <c r="K46" i="16"/>
  <c r="K47" i="16"/>
  <c r="K48" i="16"/>
  <c r="K75" i="16"/>
  <c r="K67" i="16"/>
  <c r="G75" i="16"/>
  <c r="J73" i="14"/>
  <c r="I74" i="14"/>
  <c r="J60" i="14"/>
  <c r="K59" i="1"/>
  <c r="K55" i="1"/>
  <c r="K54" i="1"/>
  <c r="K73" i="1"/>
  <c r="K60" i="1"/>
  <c r="K56" i="1"/>
  <c r="K62" i="1"/>
  <c r="K76" i="1"/>
  <c r="K64" i="1"/>
  <c r="K78" i="1"/>
  <c r="K65" i="1"/>
  <c r="F59" i="1"/>
  <c r="H76" i="1"/>
  <c r="L41" i="16"/>
  <c r="I61" i="16"/>
  <c r="K80" i="16"/>
  <c r="F60" i="1"/>
  <c r="I60" i="1"/>
  <c r="I64" i="16"/>
  <c r="L59" i="1"/>
  <c r="L60" i="1"/>
  <c r="L55" i="1"/>
  <c r="L56" i="1"/>
  <c r="L74" i="1"/>
  <c r="L61" i="1"/>
  <c r="L46" i="1"/>
  <c r="L77" i="1"/>
  <c r="L79" i="1"/>
  <c r="L66" i="1"/>
  <c r="I72" i="16"/>
  <c r="E73" i="14"/>
  <c r="E72" i="14"/>
  <c r="E46" i="14"/>
  <c r="F72" i="14"/>
  <c r="F61" i="14"/>
  <c r="E59" i="14"/>
  <c r="F59" i="14"/>
  <c r="D59" i="14"/>
  <c r="G75" i="14"/>
  <c r="G46" i="14"/>
  <c r="D72" i="14"/>
  <c r="F60" i="14"/>
  <c r="K78" i="14"/>
  <c r="K60" i="14"/>
  <c r="J72" i="1"/>
  <c r="J61" i="14"/>
  <c r="H63" i="14"/>
  <c r="L59" i="14"/>
  <c r="L46" i="14"/>
  <c r="L72" i="14"/>
  <c r="L73" i="14"/>
  <c r="L60" i="14"/>
  <c r="L47" i="14"/>
  <c r="L61" i="14"/>
  <c r="L48" i="14"/>
  <c r="L74" i="14"/>
  <c r="L75" i="14"/>
  <c r="L62" i="14"/>
  <c r="L49" i="14"/>
  <c r="L63" i="14"/>
  <c r="L76" i="14"/>
  <c r="L64" i="14"/>
  <c r="L77" i="14"/>
  <c r="L78" i="14"/>
  <c r="L65" i="14"/>
  <c r="L79" i="14"/>
  <c r="L66" i="14"/>
  <c r="H73" i="1"/>
  <c r="J65" i="16"/>
  <c r="L41" i="15"/>
  <c r="G60" i="16"/>
  <c r="F73" i="15"/>
  <c r="K65" i="14"/>
  <c r="J46" i="1"/>
  <c r="I64" i="14"/>
  <c r="D46" i="14"/>
  <c r="H74" i="1"/>
  <c r="H59" i="1"/>
  <c r="J63" i="14"/>
  <c r="I72" i="1"/>
  <c r="K77" i="14"/>
  <c r="J62" i="1"/>
  <c r="J74" i="14"/>
  <c r="F74" i="14"/>
  <c r="H60" i="14"/>
  <c r="I59" i="14"/>
  <c r="K72" i="14"/>
  <c r="J75" i="1"/>
  <c r="E60" i="14"/>
  <c r="I72" i="14"/>
  <c r="J76" i="14"/>
  <c r="J72" i="14"/>
  <c r="I64" i="1"/>
  <c r="I59" i="1"/>
  <c r="B56" i="16"/>
  <c r="H55" i="16"/>
  <c r="L55" i="16"/>
  <c r="F55" i="16"/>
  <c r="K55" i="16"/>
  <c r="E55" i="16"/>
  <c r="I55" i="16"/>
  <c r="D55" i="16"/>
  <c r="J55" i="16"/>
  <c r="G55" i="16"/>
  <c r="F55" i="15"/>
  <c r="J55" i="15"/>
  <c r="L55" i="15"/>
  <c r="I55" i="15"/>
  <c r="G55" i="15"/>
  <c r="K55" i="15"/>
  <c r="H55" i="15"/>
  <c r="E55" i="15"/>
  <c r="D55" i="15"/>
  <c r="E81" i="16"/>
  <c r="I81" i="16"/>
  <c r="F81" i="16"/>
  <c r="K81" i="16"/>
  <c r="G81" i="16"/>
  <c r="L81" i="16"/>
  <c r="H81" i="16"/>
  <c r="J81" i="16"/>
  <c r="D81" i="16"/>
  <c r="B82" i="16"/>
  <c r="B56" i="14"/>
  <c r="H55" i="14"/>
  <c r="L55" i="14"/>
  <c r="F55" i="14"/>
  <c r="G55" i="14"/>
  <c r="E55" i="14"/>
  <c r="I55" i="14"/>
  <c r="D55" i="14"/>
  <c r="J55" i="14"/>
  <c r="K55" i="14"/>
  <c r="B69" i="1"/>
  <c r="H68" i="1"/>
  <c r="L68" i="1"/>
  <c r="G68" i="1"/>
  <c r="I68" i="1"/>
  <c r="K68" i="1"/>
  <c r="F68" i="1"/>
  <c r="J68" i="1"/>
  <c r="E68" i="1"/>
  <c r="D68" i="1"/>
  <c r="B69" i="16"/>
  <c r="H68" i="16"/>
  <c r="L68" i="16"/>
  <c r="G68" i="16"/>
  <c r="D68" i="16"/>
  <c r="I68" i="16"/>
  <c r="K68" i="16"/>
  <c r="F68" i="16"/>
  <c r="J68" i="16"/>
  <c r="E68" i="16"/>
  <c r="B69" i="15"/>
  <c r="H68" i="15"/>
  <c r="L68" i="15"/>
  <c r="G68" i="15"/>
  <c r="I68" i="15"/>
  <c r="K68" i="15"/>
  <c r="F68" i="15"/>
  <c r="J68" i="15"/>
  <c r="E68" i="15"/>
  <c r="D68" i="15"/>
  <c r="B69" i="14"/>
  <c r="H68" i="14"/>
  <c r="L68" i="14"/>
  <c r="G68" i="14"/>
  <c r="D68" i="14"/>
  <c r="I68" i="14"/>
  <c r="K68" i="14"/>
  <c r="F68" i="14"/>
  <c r="J68" i="14"/>
  <c r="E68" i="14"/>
  <c r="E81" i="14"/>
  <c r="I81" i="14"/>
  <c r="F81" i="14"/>
  <c r="J81" i="14"/>
  <c r="L81" i="14"/>
  <c r="K81" i="14"/>
  <c r="D81" i="14"/>
  <c r="G81" i="14"/>
  <c r="H81" i="14"/>
  <c r="B82" i="14"/>
  <c r="F81" i="15"/>
  <c r="J81" i="15"/>
  <c r="H81" i="15"/>
  <c r="I81" i="15"/>
  <c r="K81" i="15"/>
  <c r="L81" i="15"/>
  <c r="E81" i="15"/>
  <c r="G81" i="15"/>
  <c r="D81" i="15"/>
  <c r="B82" i="15"/>
  <c r="F81" i="1"/>
  <c r="J81" i="1"/>
  <c r="H81" i="1"/>
  <c r="E81" i="1"/>
  <c r="L81" i="1"/>
  <c r="D81" i="1"/>
  <c r="G81" i="1"/>
  <c r="K81" i="1"/>
  <c r="B82" i="1"/>
  <c r="I81" i="1"/>
  <c r="B56" i="15"/>
  <c r="M41" i="14"/>
  <c r="M19" i="16"/>
  <c r="M19" i="15"/>
  <c r="G75" i="15" s="1"/>
  <c r="M19" i="1"/>
  <c r="K79" i="1" s="1"/>
  <c r="D59" i="16" l="1"/>
  <c r="E73" i="16"/>
  <c r="E72" i="16"/>
  <c r="D72" i="16"/>
  <c r="F46" i="16"/>
  <c r="H60" i="16"/>
  <c r="E60" i="16"/>
  <c r="G72" i="16"/>
  <c r="K62" i="16"/>
  <c r="H61" i="15"/>
  <c r="K74" i="16"/>
  <c r="K75" i="15"/>
  <c r="F61" i="15"/>
  <c r="J63" i="1"/>
  <c r="L65" i="1"/>
  <c r="L73" i="1"/>
  <c r="H46" i="1"/>
  <c r="I62" i="16"/>
  <c r="I76" i="16"/>
  <c r="K77" i="1"/>
  <c r="F73" i="16"/>
  <c r="F73" i="1"/>
  <c r="I62" i="1"/>
  <c r="G60" i="1"/>
  <c r="J59" i="1"/>
  <c r="L78" i="1"/>
  <c r="G61" i="16"/>
  <c r="H59" i="16"/>
  <c r="K63" i="1"/>
  <c r="K72" i="1"/>
  <c r="K79" i="16"/>
  <c r="K61" i="16"/>
  <c r="I63" i="1"/>
  <c r="E72" i="15"/>
  <c r="E60" i="15"/>
  <c r="E59" i="15"/>
  <c r="E46" i="15"/>
  <c r="D59" i="15"/>
  <c r="D46" i="15"/>
  <c r="G46" i="15"/>
  <c r="D72" i="15"/>
  <c r="J76" i="15"/>
  <c r="G59" i="15"/>
  <c r="K64" i="15"/>
  <c r="F59" i="15"/>
  <c r="F72" i="15"/>
  <c r="I62" i="15"/>
  <c r="I74" i="15"/>
  <c r="G72" i="15"/>
  <c r="F46" i="15"/>
  <c r="E73" i="15"/>
  <c r="I63" i="15"/>
  <c r="H62" i="15"/>
  <c r="H76" i="15"/>
  <c r="K66" i="15"/>
  <c r="K59" i="15"/>
  <c r="K77" i="15"/>
  <c r="H60" i="15"/>
  <c r="J63" i="15"/>
  <c r="I73" i="15"/>
  <c r="K65" i="15"/>
  <c r="J72" i="15"/>
  <c r="J64" i="15"/>
  <c r="H73" i="15"/>
  <c r="I60" i="15"/>
  <c r="I75" i="15"/>
  <c r="G61" i="15"/>
  <c r="K79" i="15"/>
  <c r="G60" i="15"/>
  <c r="G62" i="15"/>
  <c r="K60" i="15"/>
  <c r="I59" i="15"/>
  <c r="J59" i="15"/>
  <c r="J78" i="15"/>
  <c r="K61" i="15"/>
  <c r="J60" i="15"/>
  <c r="J65" i="15"/>
  <c r="H72" i="15"/>
  <c r="H46" i="15"/>
  <c r="G73" i="15"/>
  <c r="G74" i="15"/>
  <c r="K74" i="15"/>
  <c r="I76" i="15"/>
  <c r="I61" i="15"/>
  <c r="J73" i="15"/>
  <c r="I77" i="16"/>
  <c r="I73" i="16"/>
  <c r="K73" i="15"/>
  <c r="K66" i="16"/>
  <c r="K60" i="16"/>
  <c r="J62" i="16"/>
  <c r="J63" i="16"/>
  <c r="E46" i="16"/>
  <c r="J74" i="15"/>
  <c r="J77" i="16"/>
  <c r="K76" i="15"/>
  <c r="H75" i="15"/>
  <c r="G75" i="1"/>
  <c r="L64" i="1"/>
  <c r="L72" i="1"/>
  <c r="D46" i="16"/>
  <c r="I60" i="16"/>
  <c r="K78" i="15"/>
  <c r="K46" i="1"/>
  <c r="H75" i="1"/>
  <c r="K65" i="16"/>
  <c r="K73" i="16"/>
  <c r="E46" i="1"/>
  <c r="J75" i="15"/>
  <c r="I74" i="16"/>
  <c r="J74" i="16"/>
  <c r="O41" i="14"/>
  <c r="O81" i="14" s="1"/>
  <c r="M59" i="14"/>
  <c r="M46" i="14"/>
  <c r="M72" i="14"/>
  <c r="M60" i="14"/>
  <c r="M47" i="14"/>
  <c r="M73" i="14"/>
  <c r="M48" i="14"/>
  <c r="M74" i="14"/>
  <c r="M61" i="14"/>
  <c r="M62" i="14"/>
  <c r="M49" i="14"/>
  <c r="M75" i="14"/>
  <c r="M76" i="14"/>
  <c r="M63" i="14"/>
  <c r="M50" i="14"/>
  <c r="M64" i="14"/>
  <c r="M77" i="14"/>
  <c r="M78" i="14"/>
  <c r="M65" i="14"/>
  <c r="M79" i="14"/>
  <c r="M66" i="14"/>
  <c r="M67" i="14"/>
  <c r="M80" i="14"/>
  <c r="K62" i="15"/>
  <c r="F61" i="16"/>
  <c r="I64" i="15"/>
  <c r="I72" i="15"/>
  <c r="H46" i="16"/>
  <c r="H76" i="16"/>
  <c r="J59" i="16"/>
  <c r="F74" i="15"/>
  <c r="K78" i="16"/>
  <c r="H72" i="16"/>
  <c r="J72" i="16"/>
  <c r="L63" i="1"/>
  <c r="I75" i="16"/>
  <c r="J61" i="16"/>
  <c r="K75" i="1"/>
  <c r="K77" i="16"/>
  <c r="J75" i="16"/>
  <c r="G59" i="16"/>
  <c r="H75" i="16"/>
  <c r="F60" i="16"/>
  <c r="E59" i="16"/>
  <c r="J77" i="15"/>
  <c r="K74" i="1"/>
  <c r="J78" i="1"/>
  <c r="K64" i="16"/>
  <c r="K59" i="16"/>
  <c r="H61" i="16"/>
  <c r="M68" i="14"/>
  <c r="J61" i="15"/>
  <c r="I77" i="15"/>
  <c r="H63" i="16"/>
  <c r="H74" i="16"/>
  <c r="G74" i="1"/>
  <c r="I75" i="1"/>
  <c r="I59" i="16"/>
  <c r="L72" i="15"/>
  <c r="L46" i="15"/>
  <c r="L59" i="15"/>
  <c r="L73" i="15"/>
  <c r="L60" i="15"/>
  <c r="L47" i="15"/>
  <c r="L61" i="15"/>
  <c r="L48" i="15"/>
  <c r="L74" i="15"/>
  <c r="L75" i="15"/>
  <c r="L62" i="15"/>
  <c r="L49" i="15"/>
  <c r="L76" i="15"/>
  <c r="L63" i="15"/>
  <c r="L77" i="15"/>
  <c r="L64" i="15"/>
  <c r="L65" i="15"/>
  <c r="L78" i="15"/>
  <c r="L66" i="15"/>
  <c r="L79" i="15"/>
  <c r="L80" i="15"/>
  <c r="L67" i="15"/>
  <c r="I74" i="1"/>
  <c r="G74" i="16"/>
  <c r="H73" i="16"/>
  <c r="H60" i="1"/>
  <c r="G72" i="1"/>
  <c r="J64" i="16"/>
  <c r="J73" i="16"/>
  <c r="G62" i="16"/>
  <c r="L76" i="1"/>
  <c r="M81" i="14"/>
  <c r="J62" i="15"/>
  <c r="H63" i="15"/>
  <c r="K63" i="15"/>
  <c r="I63" i="16"/>
  <c r="L75" i="1"/>
  <c r="G73" i="16"/>
  <c r="G46" i="16"/>
  <c r="L72" i="16"/>
  <c r="L59" i="16"/>
  <c r="L46" i="16"/>
  <c r="L47" i="16"/>
  <c r="L60" i="16"/>
  <c r="L73" i="16"/>
  <c r="L48" i="16"/>
  <c r="L61" i="16"/>
  <c r="L74" i="16"/>
  <c r="L49" i="16"/>
  <c r="L62" i="16"/>
  <c r="L75" i="16"/>
  <c r="L76" i="16"/>
  <c r="L63" i="16"/>
  <c r="L77" i="16"/>
  <c r="L64" i="16"/>
  <c r="L78" i="16"/>
  <c r="L65" i="16"/>
  <c r="L66" i="16"/>
  <c r="L79" i="16"/>
  <c r="L67" i="16"/>
  <c r="L80" i="16"/>
  <c r="K76" i="16"/>
  <c r="K72" i="16"/>
  <c r="K72" i="15"/>
  <c r="H74" i="15"/>
  <c r="F72" i="16"/>
  <c r="E73" i="1"/>
  <c r="D59" i="1"/>
  <c r="D46" i="1"/>
  <c r="D45" i="1" s="1"/>
  <c r="D24" i="1" s="1"/>
  <c r="D72" i="1"/>
  <c r="F46" i="1"/>
  <c r="E60" i="1"/>
  <c r="J60" i="1"/>
  <c r="J77" i="1"/>
  <c r="H72" i="1"/>
  <c r="F72" i="1"/>
  <c r="G59" i="1"/>
  <c r="F61" i="1"/>
  <c r="G62" i="1"/>
  <c r="F74" i="1"/>
  <c r="J61" i="1"/>
  <c r="E72" i="1"/>
  <c r="J64" i="1"/>
  <c r="I77" i="1"/>
  <c r="G46" i="1"/>
  <c r="I61" i="1"/>
  <c r="L67" i="1"/>
  <c r="J73" i="1"/>
  <c r="J65" i="1"/>
  <c r="G61" i="1"/>
  <c r="I73" i="1"/>
  <c r="I46" i="1"/>
  <c r="H62" i="1"/>
  <c r="I76" i="1"/>
  <c r="H61" i="1"/>
  <c r="J74" i="1"/>
  <c r="E59" i="1"/>
  <c r="F74" i="16"/>
  <c r="F60" i="15"/>
  <c r="H59" i="15"/>
  <c r="J78" i="16"/>
  <c r="L62" i="1"/>
  <c r="J76" i="1"/>
  <c r="F59" i="16"/>
  <c r="J60" i="16"/>
  <c r="K66" i="1"/>
  <c r="K61" i="1"/>
  <c r="H62" i="16"/>
  <c r="K63" i="16"/>
  <c r="J76" i="16"/>
  <c r="L80" i="1"/>
  <c r="F82" i="1"/>
  <c r="J82" i="1"/>
  <c r="E82" i="1"/>
  <c r="K82" i="1"/>
  <c r="K71" i="1" s="1"/>
  <c r="I82" i="1"/>
  <c r="L82" i="1"/>
  <c r="L71" i="1" s="1"/>
  <c r="D82" i="1"/>
  <c r="D71" i="1" s="1"/>
  <c r="D33" i="1" s="1"/>
  <c r="D91" i="17" s="1"/>
  <c r="H82" i="1"/>
  <c r="G82" i="1"/>
  <c r="E82" i="14"/>
  <c r="E71" i="14" s="1"/>
  <c r="E33" i="14" s="1"/>
  <c r="E98" i="17" s="1"/>
  <c r="I82" i="14"/>
  <c r="I71" i="14" s="1"/>
  <c r="I33" i="14" s="1"/>
  <c r="I98" i="17" s="1"/>
  <c r="M82" i="14"/>
  <c r="F82" i="14"/>
  <c r="F71" i="14" s="1"/>
  <c r="J82" i="14"/>
  <c r="J71" i="14" s="1"/>
  <c r="J33" i="14" s="1"/>
  <c r="J98" i="17" s="1"/>
  <c r="L82" i="14"/>
  <c r="L71" i="14" s="1"/>
  <c r="L33" i="14" s="1"/>
  <c r="L98" i="17" s="1"/>
  <c r="K82" i="14"/>
  <c r="K71" i="14" s="1"/>
  <c r="K33" i="14" s="1"/>
  <c r="D82" i="14"/>
  <c r="D71" i="14" s="1"/>
  <c r="D33" i="14" s="1"/>
  <c r="D98" i="17" s="1"/>
  <c r="G82" i="14"/>
  <c r="G71" i="14" s="1"/>
  <c r="G33" i="14" s="1"/>
  <c r="G98" i="17" s="1"/>
  <c r="H82" i="14"/>
  <c r="H71" i="14" s="1"/>
  <c r="F56" i="15"/>
  <c r="J56" i="15"/>
  <c r="D56" i="15"/>
  <c r="D45" i="15" s="1"/>
  <c r="D24" i="15" s="1"/>
  <c r="D104" i="17" s="1"/>
  <c r="H56" i="15"/>
  <c r="I56" i="15"/>
  <c r="G56" i="15"/>
  <c r="K56" i="15"/>
  <c r="L56" i="15"/>
  <c r="E56" i="15"/>
  <c r="M56" i="15"/>
  <c r="F82" i="15"/>
  <c r="F71" i="15" s="1"/>
  <c r="J82" i="15"/>
  <c r="E82" i="15"/>
  <c r="K82" i="15"/>
  <c r="G82" i="15"/>
  <c r="M82" i="15"/>
  <c r="H82" i="15"/>
  <c r="H71" i="15" s="1"/>
  <c r="D82" i="15"/>
  <c r="D71" i="15" s="1"/>
  <c r="I82" i="15"/>
  <c r="L82" i="15"/>
  <c r="H69" i="14"/>
  <c r="H58" i="14" s="1"/>
  <c r="H32" i="14" s="1"/>
  <c r="H101" i="17" s="1"/>
  <c r="L69" i="14"/>
  <c r="L58" i="14" s="1"/>
  <c r="L32" i="14" s="1"/>
  <c r="L101" i="17" s="1"/>
  <c r="E69" i="14"/>
  <c r="E58" i="14" s="1"/>
  <c r="E32" i="14" s="1"/>
  <c r="E101" i="17" s="1"/>
  <c r="J69" i="14"/>
  <c r="J58" i="14" s="1"/>
  <c r="F69" i="14"/>
  <c r="F58" i="14" s="1"/>
  <c r="F32" i="14" s="1"/>
  <c r="F101" i="17" s="1"/>
  <c r="K69" i="14"/>
  <c r="K58" i="14" s="1"/>
  <c r="D69" i="14"/>
  <c r="D58" i="14" s="1"/>
  <c r="D32" i="14" s="1"/>
  <c r="I69" i="14"/>
  <c r="I58" i="14" s="1"/>
  <c r="M69" i="14"/>
  <c r="G69" i="14"/>
  <c r="G58" i="14" s="1"/>
  <c r="E82" i="16"/>
  <c r="E71" i="16" s="1"/>
  <c r="I82" i="16"/>
  <c r="I71" i="16" s="1"/>
  <c r="M82" i="16"/>
  <c r="H82" i="16"/>
  <c r="H71" i="16" s="1"/>
  <c r="D82" i="16"/>
  <c r="D71" i="16" s="1"/>
  <c r="D33" i="16" s="1"/>
  <c r="D112" i="17" s="1"/>
  <c r="D70" i="17" s="1"/>
  <c r="J82" i="16"/>
  <c r="F82" i="16"/>
  <c r="G82" i="16"/>
  <c r="K82" i="16"/>
  <c r="L82" i="16"/>
  <c r="H69" i="16"/>
  <c r="L69" i="16"/>
  <c r="E69" i="16"/>
  <c r="J69" i="16"/>
  <c r="F69" i="16"/>
  <c r="K69" i="16"/>
  <c r="D69" i="16"/>
  <c r="D58" i="16" s="1"/>
  <c r="D32" i="16" s="1"/>
  <c r="D115" i="17" s="1"/>
  <c r="D81" i="17" s="1"/>
  <c r="D83" i="17" s="1"/>
  <c r="I69" i="16"/>
  <c r="G69" i="16"/>
  <c r="P41" i="14"/>
  <c r="O72" i="14"/>
  <c r="O73" i="14"/>
  <c r="O74" i="14"/>
  <c r="O75" i="14"/>
  <c r="O76" i="14"/>
  <c r="O77" i="14"/>
  <c r="O78" i="14"/>
  <c r="O79" i="14"/>
  <c r="O80" i="14"/>
  <c r="O82" i="14"/>
  <c r="O59" i="14"/>
  <c r="O60" i="14"/>
  <c r="O62" i="14"/>
  <c r="O64" i="14"/>
  <c r="O66" i="14"/>
  <c r="O68" i="14"/>
  <c r="O63" i="14"/>
  <c r="O67" i="14"/>
  <c r="O49" i="14"/>
  <c r="O61" i="14"/>
  <c r="O69" i="14"/>
  <c r="O51" i="14"/>
  <c r="O48" i="14"/>
  <c r="O46" i="14"/>
  <c r="O50" i="14"/>
  <c r="O47" i="14"/>
  <c r="H69" i="15"/>
  <c r="L69" i="15"/>
  <c r="E69" i="15"/>
  <c r="J69" i="15"/>
  <c r="J58" i="15" s="1"/>
  <c r="F69" i="15"/>
  <c r="K69" i="15"/>
  <c r="I69" i="15"/>
  <c r="D69" i="15"/>
  <c r="D58" i="15" s="1"/>
  <c r="D32" i="15" s="1"/>
  <c r="D108" i="17" s="1"/>
  <c r="G69" i="15"/>
  <c r="M69" i="15"/>
  <c r="H56" i="14"/>
  <c r="L56" i="14"/>
  <c r="F56" i="14"/>
  <c r="D56" i="14"/>
  <c r="D45" i="14" s="1"/>
  <c r="D24" i="14" s="1"/>
  <c r="G56" i="14"/>
  <c r="E56" i="14"/>
  <c r="I56" i="14"/>
  <c r="M56" i="14"/>
  <c r="J56" i="14"/>
  <c r="K56" i="14"/>
  <c r="H69" i="1"/>
  <c r="L69" i="1"/>
  <c r="E69" i="1"/>
  <c r="E58" i="1" s="1"/>
  <c r="J69" i="1"/>
  <c r="F69" i="1"/>
  <c r="F58" i="1" s="1"/>
  <c r="K69" i="1"/>
  <c r="I69" i="1"/>
  <c r="I58" i="1" s="1"/>
  <c r="D69" i="1"/>
  <c r="D58" i="1" s="1"/>
  <c r="D32" i="1" s="1"/>
  <c r="D94" i="17" s="1"/>
  <c r="G69" i="1"/>
  <c r="H56" i="16"/>
  <c r="L56" i="16"/>
  <c r="J56" i="16"/>
  <c r="G56" i="16"/>
  <c r="E56" i="16"/>
  <c r="I56" i="16"/>
  <c r="M56" i="16"/>
  <c r="F56" i="16"/>
  <c r="D56" i="16"/>
  <c r="K56" i="16"/>
  <c r="K32" i="14"/>
  <c r="K101" i="17" s="1"/>
  <c r="M41" i="15"/>
  <c r="M41" i="1"/>
  <c r="M41" i="16"/>
  <c r="F33" i="14"/>
  <c r="F98" i="17" s="1"/>
  <c r="D33" i="15"/>
  <c r="D105" i="17" s="1"/>
  <c r="J32" i="14"/>
  <c r="J101" i="17" s="1"/>
  <c r="I32" i="14"/>
  <c r="I101" i="17" s="1"/>
  <c r="H33" i="14"/>
  <c r="H98" i="17" s="1"/>
  <c r="G32" i="14"/>
  <c r="G101" i="17" s="1"/>
  <c r="E32" i="1"/>
  <c r="E94" i="17" s="1"/>
  <c r="K31" i="14" l="1"/>
  <c r="K106" i="14" s="1"/>
  <c r="K98" i="17"/>
  <c r="L71" i="15"/>
  <c r="E58" i="16"/>
  <c r="I71" i="15"/>
  <c r="I33" i="15" s="1"/>
  <c r="I105" i="17" s="1"/>
  <c r="E71" i="1"/>
  <c r="E33" i="1" s="1"/>
  <c r="J58" i="1"/>
  <c r="J32" i="1" s="1"/>
  <c r="J94" i="17" s="1"/>
  <c r="L58" i="16"/>
  <c r="J71" i="1"/>
  <c r="K58" i="1"/>
  <c r="L58" i="1"/>
  <c r="L32" i="1" s="1"/>
  <c r="L94" i="17" s="1"/>
  <c r="F71" i="1"/>
  <c r="O41" i="16"/>
  <c r="O75" i="16" s="1"/>
  <c r="M72" i="16"/>
  <c r="M46" i="16"/>
  <c r="M59" i="16"/>
  <c r="M47" i="16"/>
  <c r="M73" i="16"/>
  <c r="M71" i="16" s="1"/>
  <c r="M33" i="16" s="1"/>
  <c r="M112" i="17" s="1"/>
  <c r="M70" i="17" s="1"/>
  <c r="M60" i="16"/>
  <c r="M61" i="16"/>
  <c r="M74" i="16"/>
  <c r="M48" i="16"/>
  <c r="M62" i="16"/>
  <c r="M75" i="16"/>
  <c r="M49" i="16"/>
  <c r="M50" i="16"/>
  <c r="M63" i="16"/>
  <c r="M76" i="16"/>
  <c r="M77" i="16"/>
  <c r="M64" i="16"/>
  <c r="M78" i="16"/>
  <c r="M65" i="16"/>
  <c r="M79" i="16"/>
  <c r="M66" i="16"/>
  <c r="M80" i="16"/>
  <c r="M67" i="16"/>
  <c r="M68" i="16"/>
  <c r="M81" i="16"/>
  <c r="G71" i="15"/>
  <c r="G33" i="15" s="1"/>
  <c r="K58" i="16"/>
  <c r="K32" i="16" s="1"/>
  <c r="K115" i="17" s="1"/>
  <c r="K81" i="17" s="1"/>
  <c r="H58" i="16"/>
  <c r="M58" i="14"/>
  <c r="M32" i="14" s="1"/>
  <c r="M101" i="17" s="1"/>
  <c r="M71" i="14"/>
  <c r="M33" i="14" s="1"/>
  <c r="M98" i="17" s="1"/>
  <c r="H58" i="1"/>
  <c r="K71" i="16"/>
  <c r="D38" i="14"/>
  <c r="D101" i="17"/>
  <c r="O41" i="1"/>
  <c r="O80" i="1" s="1"/>
  <c r="M72" i="1"/>
  <c r="M59" i="1"/>
  <c r="M60" i="1"/>
  <c r="M73" i="1"/>
  <c r="M56" i="1"/>
  <c r="M61" i="1"/>
  <c r="M74" i="1"/>
  <c r="M75" i="1"/>
  <c r="M62" i="1"/>
  <c r="M63" i="1"/>
  <c r="M76" i="1"/>
  <c r="M64" i="1"/>
  <c r="M77" i="1"/>
  <c r="M65" i="1"/>
  <c r="M46" i="1"/>
  <c r="M78" i="1"/>
  <c r="M66" i="1"/>
  <c r="M79" i="1"/>
  <c r="M67" i="1"/>
  <c r="M80" i="1"/>
  <c r="M81" i="1"/>
  <c r="M68" i="1"/>
  <c r="I58" i="15"/>
  <c r="G58" i="16"/>
  <c r="G71" i="16"/>
  <c r="K71" i="15"/>
  <c r="G71" i="1"/>
  <c r="G33" i="1" s="1"/>
  <c r="G91" i="17" s="1"/>
  <c r="O41" i="15"/>
  <c r="O72" i="15" s="1"/>
  <c r="M72" i="15"/>
  <c r="M71" i="15" s="1"/>
  <c r="M33" i="15" s="1"/>
  <c r="M105" i="17" s="1"/>
  <c r="M46" i="15"/>
  <c r="M59" i="15"/>
  <c r="M47" i="15"/>
  <c r="M60" i="15"/>
  <c r="M58" i="15" s="1"/>
  <c r="M32" i="15" s="1"/>
  <c r="M108" i="17" s="1"/>
  <c r="M73" i="15"/>
  <c r="M74" i="15"/>
  <c r="M48" i="15"/>
  <c r="M61" i="15"/>
  <c r="M49" i="15"/>
  <c r="M75" i="15"/>
  <c r="M62" i="15"/>
  <c r="M63" i="15"/>
  <c r="M76" i="15"/>
  <c r="M50" i="15"/>
  <c r="M64" i="15"/>
  <c r="M77" i="15"/>
  <c r="M65" i="15"/>
  <c r="M78" i="15"/>
  <c r="M79" i="15"/>
  <c r="M66" i="15"/>
  <c r="M67" i="15"/>
  <c r="M80" i="15"/>
  <c r="M81" i="15"/>
  <c r="M68" i="15"/>
  <c r="G58" i="1"/>
  <c r="K58" i="15"/>
  <c r="O65" i="14"/>
  <c r="O58" i="14" s="1"/>
  <c r="M69" i="16"/>
  <c r="F71" i="16"/>
  <c r="F33" i="16" s="1"/>
  <c r="F112" i="17" s="1"/>
  <c r="F70" i="17" s="1"/>
  <c r="E71" i="15"/>
  <c r="E33" i="15" s="1"/>
  <c r="E105" i="17" s="1"/>
  <c r="M82" i="1"/>
  <c r="E58" i="15"/>
  <c r="E32" i="15" s="1"/>
  <c r="E108" i="17" s="1"/>
  <c r="L58" i="15"/>
  <c r="F58" i="16"/>
  <c r="F32" i="16" s="1"/>
  <c r="I71" i="1"/>
  <c r="I33" i="1" s="1"/>
  <c r="I91" i="17" s="1"/>
  <c r="H58" i="15"/>
  <c r="H32" i="15" s="1"/>
  <c r="H108" i="17" s="1"/>
  <c r="J58" i="16"/>
  <c r="G58" i="15"/>
  <c r="G32" i="15" s="1"/>
  <c r="G108" i="17" s="1"/>
  <c r="L71" i="16"/>
  <c r="M69" i="1"/>
  <c r="F58" i="15"/>
  <c r="I58" i="16"/>
  <c r="J71" i="16"/>
  <c r="J71" i="15"/>
  <c r="H71" i="1"/>
  <c r="H33" i="1" s="1"/>
  <c r="H91" i="17" s="1"/>
  <c r="D91" i="14"/>
  <c r="D97" i="17"/>
  <c r="D27" i="1"/>
  <c r="D90" i="17"/>
  <c r="D24" i="17"/>
  <c r="D25" i="17" s="1"/>
  <c r="E38" i="14"/>
  <c r="D31" i="14"/>
  <c r="D106" i="14" s="1"/>
  <c r="O71" i="14"/>
  <c r="D45" i="16"/>
  <c r="D24" i="16" s="1"/>
  <c r="D105" i="14"/>
  <c r="D27" i="14"/>
  <c r="D99" i="14" s="1"/>
  <c r="P41" i="16"/>
  <c r="O72" i="16"/>
  <c r="O80" i="16"/>
  <c r="O82" i="16"/>
  <c r="O79" i="16"/>
  <c r="O81" i="16"/>
  <c r="O60" i="16"/>
  <c r="O62" i="16"/>
  <c r="O64" i="16"/>
  <c r="O63" i="16"/>
  <c r="O67" i="16"/>
  <c r="O65" i="16"/>
  <c r="O46" i="16"/>
  <c r="O50" i="16"/>
  <c r="O61" i="16"/>
  <c r="O69" i="16"/>
  <c r="D96" i="14"/>
  <c r="O77" i="15"/>
  <c r="O78" i="15"/>
  <c r="O63" i="15"/>
  <c r="O67" i="15"/>
  <c r="Q41" i="14"/>
  <c r="P72" i="14"/>
  <c r="P73" i="14"/>
  <c r="P77" i="14"/>
  <c r="P81" i="14"/>
  <c r="P75" i="14"/>
  <c r="P78" i="14"/>
  <c r="P74" i="14"/>
  <c r="P79" i="14"/>
  <c r="P61" i="14"/>
  <c r="P63" i="14"/>
  <c r="P65" i="14"/>
  <c r="P67" i="14"/>
  <c r="P69" i="14"/>
  <c r="P46" i="14"/>
  <c r="P48" i="14"/>
  <c r="P50" i="14"/>
  <c r="P52" i="14"/>
  <c r="P82" i="14"/>
  <c r="P60" i="14"/>
  <c r="P76" i="14"/>
  <c r="P59" i="14"/>
  <c r="P62" i="14"/>
  <c r="P66" i="14"/>
  <c r="P64" i="14"/>
  <c r="P68" i="14"/>
  <c r="P49" i="14"/>
  <c r="P80" i="14"/>
  <c r="P47" i="14"/>
  <c r="P51" i="14"/>
  <c r="P41" i="1"/>
  <c r="O79" i="1"/>
  <c r="O81" i="1"/>
  <c r="O72" i="1"/>
  <c r="O74" i="1"/>
  <c r="O76" i="1"/>
  <c r="O73" i="1"/>
  <c r="O64" i="1"/>
  <c r="O66" i="1"/>
  <c r="O59" i="1"/>
  <c r="O67" i="1"/>
  <c r="O65" i="1"/>
  <c r="O75" i="1"/>
  <c r="O78" i="1"/>
  <c r="E31" i="14"/>
  <c r="E106" i="14" s="1"/>
  <c r="F33" i="15"/>
  <c r="F105" i="17" s="1"/>
  <c r="F31" i="14"/>
  <c r="F106" i="14" s="1"/>
  <c r="H32" i="1"/>
  <c r="H94" i="17" s="1"/>
  <c r="H31" i="14"/>
  <c r="H106" i="14" s="1"/>
  <c r="F32" i="15"/>
  <c r="F108" i="17" s="1"/>
  <c r="H32" i="16"/>
  <c r="H115" i="17" s="1"/>
  <c r="H81" i="17" s="1"/>
  <c r="G38" i="14"/>
  <c r="G31" i="14"/>
  <c r="G106" i="14" s="1"/>
  <c r="I33" i="16"/>
  <c r="I112" i="17" s="1"/>
  <c r="I70" i="17" s="1"/>
  <c r="G33" i="16"/>
  <c r="G112" i="17" s="1"/>
  <c r="G70" i="17" s="1"/>
  <c r="H33" i="16"/>
  <c r="H112" i="17" s="1"/>
  <c r="H70" i="17" s="1"/>
  <c r="I32" i="16"/>
  <c r="I115" i="17" s="1"/>
  <c r="I81" i="17" s="1"/>
  <c r="E32" i="16"/>
  <c r="E38" i="16" s="1"/>
  <c r="L32" i="16"/>
  <c r="L115" i="17" s="1"/>
  <c r="L81" i="17" s="1"/>
  <c r="H33" i="15"/>
  <c r="H105" i="17" s="1"/>
  <c r="L33" i="15"/>
  <c r="L105" i="17" s="1"/>
  <c r="J32" i="15"/>
  <c r="J108" i="17" s="1"/>
  <c r="I32" i="15"/>
  <c r="I108" i="17" s="1"/>
  <c r="I31" i="14"/>
  <c r="I106" i="14" s="1"/>
  <c r="D96" i="1"/>
  <c r="D91" i="1"/>
  <c r="D105" i="1"/>
  <c r="D99" i="1"/>
  <c r="K33" i="16"/>
  <c r="K112" i="17" s="1"/>
  <c r="K70" i="17" s="1"/>
  <c r="G32" i="16"/>
  <c r="G115" i="17" s="1"/>
  <c r="G81" i="17" s="1"/>
  <c r="J32" i="16"/>
  <c r="J115" i="17" s="1"/>
  <c r="J81" i="17" s="1"/>
  <c r="L33" i="16"/>
  <c r="L112" i="17" s="1"/>
  <c r="L70" i="17" s="1"/>
  <c r="D38" i="16"/>
  <c r="D31" i="16"/>
  <c r="D106" i="16" s="1"/>
  <c r="J33" i="16"/>
  <c r="J112" i="17" s="1"/>
  <c r="J70" i="17" s="1"/>
  <c r="E33" i="16"/>
  <c r="E31" i="15"/>
  <c r="E106" i="15" s="1"/>
  <c r="J33" i="15"/>
  <c r="J105" i="17" s="1"/>
  <c r="L32" i="15"/>
  <c r="D96" i="15"/>
  <c r="D91" i="15"/>
  <c r="D105" i="15"/>
  <c r="D27" i="15"/>
  <c r="K32" i="15"/>
  <c r="K108" i="17" s="1"/>
  <c r="K33" i="15"/>
  <c r="K105" i="17" s="1"/>
  <c r="E38" i="15"/>
  <c r="D38" i="15"/>
  <c r="D31" i="15"/>
  <c r="D106" i="15" s="1"/>
  <c r="I38" i="14"/>
  <c r="M31" i="14"/>
  <c r="M106" i="14" s="1"/>
  <c r="J31" i="14"/>
  <c r="J106" i="14" s="1"/>
  <c r="J38" i="14"/>
  <c r="K38" i="14"/>
  <c r="H38" i="14"/>
  <c r="M38" i="14"/>
  <c r="L31" i="14"/>
  <c r="L106" i="14" s="1"/>
  <c r="L38" i="14"/>
  <c r="F38" i="14"/>
  <c r="E38" i="1"/>
  <c r="D38" i="1"/>
  <c r="D31" i="1"/>
  <c r="D106" i="1" s="1"/>
  <c r="F33" i="1"/>
  <c r="F91" i="17" s="1"/>
  <c r="L33" i="1"/>
  <c r="L91" i="17" s="1"/>
  <c r="F32" i="1"/>
  <c r="F94" i="17" s="1"/>
  <c r="J33" i="1"/>
  <c r="J91" i="17" s="1"/>
  <c r="G32" i="1"/>
  <c r="G94" i="17" s="1"/>
  <c r="I32" i="1"/>
  <c r="I94" i="17" s="1"/>
  <c r="K32" i="1"/>
  <c r="K94" i="17" s="1"/>
  <c r="K33" i="1"/>
  <c r="K91" i="17" s="1"/>
  <c r="M58" i="1" l="1"/>
  <c r="M32" i="1" s="1"/>
  <c r="M94" i="17" s="1"/>
  <c r="O82" i="15"/>
  <c r="M58" i="16"/>
  <c r="M32" i="16" s="1"/>
  <c r="M115" i="17" s="1"/>
  <c r="M81" i="17" s="1"/>
  <c r="O46" i="1"/>
  <c r="O65" i="15"/>
  <c r="O81" i="15"/>
  <c r="O48" i="16"/>
  <c r="O59" i="16"/>
  <c r="O78" i="16"/>
  <c r="O62" i="1"/>
  <c r="O69" i="1"/>
  <c r="O60" i="1"/>
  <c r="O58" i="1" s="1"/>
  <c r="O51" i="15"/>
  <c r="O80" i="15"/>
  <c r="O77" i="16"/>
  <c r="O68" i="16"/>
  <c r="O76" i="16"/>
  <c r="O48" i="15"/>
  <c r="O60" i="15"/>
  <c r="P41" i="15"/>
  <c r="O69" i="15"/>
  <c r="O61" i="1"/>
  <c r="O77" i="1"/>
  <c r="O71" i="1" s="1"/>
  <c r="O47" i="15"/>
  <c r="O79" i="15"/>
  <c r="O51" i="16"/>
  <c r="O66" i="16"/>
  <c r="O58" i="16" s="1"/>
  <c r="O74" i="16"/>
  <c r="O59" i="15"/>
  <c r="O50" i="15"/>
  <c r="O68" i="15"/>
  <c r="O75" i="15"/>
  <c r="O63" i="1"/>
  <c r="O82" i="1"/>
  <c r="O46" i="15"/>
  <c r="O66" i="15"/>
  <c r="O74" i="15"/>
  <c r="O71" i="15" s="1"/>
  <c r="O47" i="16"/>
  <c r="O73" i="16"/>
  <c r="O71" i="16" s="1"/>
  <c r="O64" i="15"/>
  <c r="O76" i="15"/>
  <c r="O49" i="15"/>
  <c r="O73" i="15"/>
  <c r="M71" i="1"/>
  <c r="M33" i="1" s="1"/>
  <c r="M91" i="17" s="1"/>
  <c r="O68" i="1"/>
  <c r="O61" i="15"/>
  <c r="O62" i="15"/>
  <c r="O58" i="15" s="1"/>
  <c r="O49" i="16"/>
  <c r="L31" i="15"/>
  <c r="L106" i="15" s="1"/>
  <c r="L108" i="17"/>
  <c r="G31" i="15"/>
  <c r="G106" i="15" s="1"/>
  <c r="G105" i="17"/>
  <c r="D90" i="14"/>
  <c r="D38" i="5" s="1"/>
  <c r="E31" i="1"/>
  <c r="E106" i="1" s="1"/>
  <c r="E91" i="17"/>
  <c r="E31" i="16"/>
  <c r="E106" i="16" s="1"/>
  <c r="E112" i="17"/>
  <c r="E70" i="17" s="1"/>
  <c r="F38" i="16"/>
  <c r="E115" i="17"/>
  <c r="E81" i="17" s="1"/>
  <c r="E83" i="17" s="1"/>
  <c r="F31" i="16"/>
  <c r="F106" i="16" s="1"/>
  <c r="F115" i="17"/>
  <c r="F81" i="17" s="1"/>
  <c r="D111" i="17"/>
  <c r="D69" i="17" s="1"/>
  <c r="D68" i="17" s="1"/>
  <c r="D72" i="17" s="1"/>
  <c r="P58" i="14"/>
  <c r="P71" i="14"/>
  <c r="D91" i="16"/>
  <c r="D105" i="16"/>
  <c r="D96" i="16"/>
  <c r="D27" i="16"/>
  <c r="D90" i="16" s="1"/>
  <c r="D40" i="5" s="1"/>
  <c r="J31" i="1"/>
  <c r="J106" i="1" s="1"/>
  <c r="D30" i="14"/>
  <c r="I47" i="14" s="1"/>
  <c r="I38" i="15"/>
  <c r="H38" i="15"/>
  <c r="R41" i="14"/>
  <c r="Q72" i="14"/>
  <c r="Q76" i="14"/>
  <c r="Q80" i="14"/>
  <c r="Q79" i="14"/>
  <c r="Q82" i="14"/>
  <c r="Q75" i="14"/>
  <c r="Q78" i="14"/>
  <c r="Q81" i="14"/>
  <c r="Q73" i="14"/>
  <c r="Q60" i="14"/>
  <c r="Q61" i="14"/>
  <c r="Q62" i="14"/>
  <c r="Q63" i="14"/>
  <c r="Q64" i="14"/>
  <c r="Q65" i="14"/>
  <c r="Q66" i="14"/>
  <c r="Q67" i="14"/>
  <c r="Q68" i="14"/>
  <c r="Q69" i="14"/>
  <c r="Q77" i="14"/>
  <c r="Q74" i="14"/>
  <c r="Q59" i="14"/>
  <c r="Q46" i="14"/>
  <c r="Q48" i="14"/>
  <c r="Q50" i="14"/>
  <c r="Q52" i="14"/>
  <c r="Q47" i="14"/>
  <c r="Q51" i="14"/>
  <c r="Q49" i="14"/>
  <c r="Q53" i="14"/>
  <c r="Q41" i="16"/>
  <c r="P72" i="16"/>
  <c r="P74" i="16"/>
  <c r="P76" i="16"/>
  <c r="P78" i="16"/>
  <c r="P80" i="16"/>
  <c r="P82" i="16"/>
  <c r="P75" i="16"/>
  <c r="P79" i="16"/>
  <c r="P77" i="16"/>
  <c r="P59" i="16"/>
  <c r="P61" i="16"/>
  <c r="P63" i="16"/>
  <c r="P65" i="16"/>
  <c r="P67" i="16"/>
  <c r="P69" i="16"/>
  <c r="P81" i="16"/>
  <c r="P46" i="16"/>
  <c r="P47" i="16"/>
  <c r="P66" i="16"/>
  <c r="P49" i="16"/>
  <c r="P52" i="16"/>
  <c r="P60" i="16"/>
  <c r="P64" i="16"/>
  <c r="P68" i="16"/>
  <c r="P48" i="16"/>
  <c r="P51" i="16"/>
  <c r="P73" i="16"/>
  <c r="P62" i="16"/>
  <c r="P50" i="16"/>
  <c r="Q41" i="15"/>
  <c r="P72" i="15"/>
  <c r="P75" i="15"/>
  <c r="P76" i="15"/>
  <c r="P79" i="15"/>
  <c r="P77" i="15"/>
  <c r="P82" i="15"/>
  <c r="P74" i="15"/>
  <c r="P73" i="15"/>
  <c r="P78" i="15"/>
  <c r="P81" i="15"/>
  <c r="P59" i="15"/>
  <c r="P61" i="15"/>
  <c r="P63" i="15"/>
  <c r="P65" i="15"/>
  <c r="P67" i="15"/>
  <c r="P69" i="15"/>
  <c r="P46" i="15"/>
  <c r="P51" i="15"/>
  <c r="P52" i="15"/>
  <c r="P80" i="15"/>
  <c r="P60" i="15"/>
  <c r="P64" i="15"/>
  <c r="P68" i="15"/>
  <c r="P48" i="15"/>
  <c r="P47" i="15"/>
  <c r="P50" i="15"/>
  <c r="P62" i="15"/>
  <c r="P66" i="15"/>
  <c r="P49" i="15"/>
  <c r="Q41" i="1"/>
  <c r="P73" i="1"/>
  <c r="P75" i="1"/>
  <c r="P77" i="1"/>
  <c r="P78" i="1"/>
  <c r="P80" i="1"/>
  <c r="P59" i="1"/>
  <c r="P61" i="1"/>
  <c r="P63" i="1"/>
  <c r="P65" i="1"/>
  <c r="P67" i="1"/>
  <c r="P69" i="1"/>
  <c r="P76" i="1"/>
  <c r="P81" i="1"/>
  <c r="P74" i="1"/>
  <c r="P82" i="1"/>
  <c r="P79" i="1"/>
  <c r="P72" i="1"/>
  <c r="P60" i="1"/>
  <c r="P64" i="1"/>
  <c r="P68" i="1"/>
  <c r="P47" i="1"/>
  <c r="P62" i="1"/>
  <c r="P66" i="1"/>
  <c r="P46" i="1"/>
  <c r="F31" i="15"/>
  <c r="F106" i="15" s="1"/>
  <c r="G47" i="14"/>
  <c r="J31" i="15"/>
  <c r="J106" i="15" s="1"/>
  <c r="I31" i="15"/>
  <c r="I106" i="15" s="1"/>
  <c r="H31" i="16"/>
  <c r="H106" i="16" s="1"/>
  <c r="H31" i="1"/>
  <c r="H106" i="1" s="1"/>
  <c r="G31" i="16"/>
  <c r="G106" i="16" s="1"/>
  <c r="I31" i="16"/>
  <c r="I106" i="16" s="1"/>
  <c r="M31" i="15"/>
  <c r="M106" i="15" s="1"/>
  <c r="G38" i="15"/>
  <c r="F38" i="15"/>
  <c r="H31" i="15"/>
  <c r="H106" i="15" s="1"/>
  <c r="J38" i="15"/>
  <c r="L31" i="16"/>
  <c r="L106" i="16" s="1"/>
  <c r="H38" i="16"/>
  <c r="G38" i="16"/>
  <c r="L38" i="16"/>
  <c r="K38" i="16"/>
  <c r="K31" i="16"/>
  <c r="K106" i="16" s="1"/>
  <c r="J38" i="16"/>
  <c r="I38" i="16"/>
  <c r="L38" i="15"/>
  <c r="K38" i="15"/>
  <c r="D90" i="1"/>
  <c r="D37" i="5" s="1"/>
  <c r="J31" i="16"/>
  <c r="J106" i="16" s="1"/>
  <c r="M38" i="15"/>
  <c r="K31" i="15"/>
  <c r="K106" i="15" s="1"/>
  <c r="D90" i="15"/>
  <c r="D39" i="5" s="1"/>
  <c r="D99" i="15"/>
  <c r="D30" i="15"/>
  <c r="D107" i="17" s="1"/>
  <c r="F31" i="1"/>
  <c r="F106" i="1" s="1"/>
  <c r="D30" i="1"/>
  <c r="D93" i="17" s="1"/>
  <c r="G31" i="1"/>
  <c r="G106" i="1" s="1"/>
  <c r="L31" i="1"/>
  <c r="L106" i="1" s="1"/>
  <c r="F38" i="1"/>
  <c r="I38" i="1"/>
  <c r="G38" i="1"/>
  <c r="K31" i="1"/>
  <c r="K106" i="1" s="1"/>
  <c r="I31" i="1"/>
  <c r="I106" i="1" s="1"/>
  <c r="L38" i="1"/>
  <c r="M38" i="1"/>
  <c r="H38" i="1"/>
  <c r="K38" i="1"/>
  <c r="M31" i="1"/>
  <c r="M106" i="1" s="1"/>
  <c r="J38" i="1"/>
  <c r="M38" i="16" l="1"/>
  <c r="M31" i="16"/>
  <c r="M106" i="16" s="1"/>
  <c r="F47" i="14"/>
  <c r="D34" i="14"/>
  <c r="D36" i="14" s="1"/>
  <c r="E26" i="14" s="1"/>
  <c r="E107" i="14" s="1"/>
  <c r="H47" i="14"/>
  <c r="D100" i="17"/>
  <c r="E47" i="14"/>
  <c r="E45" i="14" s="1"/>
  <c r="E24" i="14" s="1"/>
  <c r="E97" i="17" s="1"/>
  <c r="P71" i="1"/>
  <c r="D12" i="17"/>
  <c r="D13" i="17" s="1"/>
  <c r="D73" i="17"/>
  <c r="D16" i="17" s="1"/>
  <c r="D17" i="17" s="1"/>
  <c r="D84" i="17"/>
  <c r="D28" i="17" s="1"/>
  <c r="D29" i="17" s="1"/>
  <c r="F83" i="17"/>
  <c r="E24" i="17"/>
  <c r="E25" i="17" s="1"/>
  <c r="P58" i="15"/>
  <c r="P71" i="15"/>
  <c r="Q58" i="14"/>
  <c r="P58" i="1"/>
  <c r="Q71" i="14"/>
  <c r="P58" i="16"/>
  <c r="P71" i="16"/>
  <c r="D30" i="16"/>
  <c r="D99" i="16"/>
  <c r="D102" i="14"/>
  <c r="D108" i="14" s="1"/>
  <c r="S41" i="14"/>
  <c r="R72" i="14"/>
  <c r="R73" i="14"/>
  <c r="R74" i="14"/>
  <c r="R75" i="14"/>
  <c r="R76" i="14"/>
  <c r="R77" i="14"/>
  <c r="R78" i="14"/>
  <c r="R79" i="14"/>
  <c r="R80" i="14"/>
  <c r="R81" i="14"/>
  <c r="R82" i="14"/>
  <c r="R47" i="14"/>
  <c r="R49" i="14"/>
  <c r="R51" i="14"/>
  <c r="R59" i="14"/>
  <c r="R61" i="14"/>
  <c r="R63" i="14"/>
  <c r="R65" i="14"/>
  <c r="R67" i="14"/>
  <c r="R69" i="14"/>
  <c r="R62" i="14"/>
  <c r="R66" i="14"/>
  <c r="R54" i="14"/>
  <c r="R64" i="14"/>
  <c r="R68" i="14"/>
  <c r="R60" i="14"/>
  <c r="R46" i="14"/>
  <c r="R50" i="14"/>
  <c r="R53" i="14"/>
  <c r="R48" i="14"/>
  <c r="R52" i="14"/>
  <c r="R41" i="1"/>
  <c r="Q73" i="1"/>
  <c r="Q75" i="1"/>
  <c r="Q77" i="1"/>
  <c r="Q72" i="1"/>
  <c r="Q76" i="1"/>
  <c r="Q78" i="1"/>
  <c r="Q80" i="1"/>
  <c r="Q82" i="1"/>
  <c r="Q59" i="1"/>
  <c r="Q60" i="1"/>
  <c r="Q61" i="1"/>
  <c r="Q62" i="1"/>
  <c r="Q63" i="1"/>
  <c r="Q64" i="1"/>
  <c r="Q65" i="1"/>
  <c r="Q66" i="1"/>
  <c r="Q67" i="1"/>
  <c r="Q68" i="1"/>
  <c r="Q69" i="1"/>
  <c r="Q74" i="1"/>
  <c r="Q79" i="1"/>
  <c r="Q46" i="1"/>
  <c r="Q47" i="1"/>
  <c r="Q81" i="1"/>
  <c r="Q48" i="1"/>
  <c r="R41" i="15"/>
  <c r="Q75" i="15"/>
  <c r="Q76" i="15"/>
  <c r="Q78" i="15"/>
  <c r="Q80" i="15"/>
  <c r="Q82" i="15"/>
  <c r="Q73" i="15"/>
  <c r="Q81" i="15"/>
  <c r="Q72" i="15"/>
  <c r="Q79" i="15"/>
  <c r="Q59" i="15"/>
  <c r="Q60" i="15"/>
  <c r="Q61" i="15"/>
  <c r="Q62" i="15"/>
  <c r="Q63" i="15"/>
  <c r="Q64" i="15"/>
  <c r="Q65" i="15"/>
  <c r="Q66" i="15"/>
  <c r="Q67" i="15"/>
  <c r="Q68" i="15"/>
  <c r="Q69" i="15"/>
  <c r="Q74" i="15"/>
  <c r="Q77" i="15"/>
  <c r="Q46" i="15"/>
  <c r="Q48" i="15"/>
  <c r="Q50" i="15"/>
  <c r="Q52" i="15"/>
  <c r="Q49" i="15"/>
  <c r="Q51" i="15"/>
  <c r="Q53" i="15"/>
  <c r="Q47" i="15"/>
  <c r="R41" i="16"/>
  <c r="Q73" i="16"/>
  <c r="Q75" i="16"/>
  <c r="Q77" i="16"/>
  <c r="Q79" i="16"/>
  <c r="Q81" i="16"/>
  <c r="Q74" i="16"/>
  <c r="Q78" i="16"/>
  <c r="Q82" i="16"/>
  <c r="Q59" i="16"/>
  <c r="Q60" i="16"/>
  <c r="Q61" i="16"/>
  <c r="Q62" i="16"/>
  <c r="Q63" i="16"/>
  <c r="Q64" i="16"/>
  <c r="Q65" i="16"/>
  <c r="Q66" i="16"/>
  <c r="Q67" i="16"/>
  <c r="Q68" i="16"/>
  <c r="Q69" i="16"/>
  <c r="Q72" i="16"/>
  <c r="Q80" i="16"/>
  <c r="Q46" i="16"/>
  <c r="Q48" i="16"/>
  <c r="Q49" i="16"/>
  <c r="Q50" i="16"/>
  <c r="Q52" i="16"/>
  <c r="Q51" i="16"/>
  <c r="Q76" i="16"/>
  <c r="Q53" i="16"/>
  <c r="Q47" i="16"/>
  <c r="G47" i="16"/>
  <c r="E47" i="16"/>
  <c r="E47" i="15"/>
  <c r="I47" i="15"/>
  <c r="G47" i="15"/>
  <c r="H47" i="15"/>
  <c r="F47" i="15"/>
  <c r="E47" i="1"/>
  <c r="I47" i="1"/>
  <c r="M47" i="1"/>
  <c r="K47" i="1"/>
  <c r="F47" i="1"/>
  <c r="J47" i="1"/>
  <c r="O47" i="1"/>
  <c r="G47" i="1"/>
  <c r="L47" i="1"/>
  <c r="H47" i="1"/>
  <c r="D102" i="1"/>
  <c r="D108" i="1" s="1"/>
  <c r="D34" i="15"/>
  <c r="D36" i="15" s="1"/>
  <c r="E26" i="15" s="1"/>
  <c r="D102" i="15"/>
  <c r="D108" i="15" s="1"/>
  <c r="E98" i="14"/>
  <c r="D34" i="1"/>
  <c r="D36" i="1" s="1"/>
  <c r="E26" i="1" s="1"/>
  <c r="I47" i="16" l="1"/>
  <c r="D114" i="17"/>
  <c r="D80" i="17" s="1"/>
  <c r="F24" i="17"/>
  <c r="F25" i="17" s="1"/>
  <c r="G83" i="17"/>
  <c r="Q58" i="15"/>
  <c r="Q71" i="1"/>
  <c r="H47" i="16"/>
  <c r="R58" i="14"/>
  <c r="D34" i="16"/>
  <c r="D36" i="16" s="1"/>
  <c r="E26" i="16" s="1"/>
  <c r="E107" i="16" s="1"/>
  <c r="F47" i="16"/>
  <c r="Q71" i="15"/>
  <c r="D102" i="16"/>
  <c r="D108" i="16" s="1"/>
  <c r="Q58" i="1"/>
  <c r="R71" i="14"/>
  <c r="Q71" i="16"/>
  <c r="Q58" i="16"/>
  <c r="E91" i="14"/>
  <c r="E105" i="14"/>
  <c r="E96" i="14"/>
  <c r="E27" i="14"/>
  <c r="E90" i="14" s="1"/>
  <c r="E38" i="5" s="1"/>
  <c r="E45" i="15"/>
  <c r="E24" i="15" s="1"/>
  <c r="E104" i="17" s="1"/>
  <c r="E45" i="16"/>
  <c r="E24" i="16" s="1"/>
  <c r="E45" i="1"/>
  <c r="E24" i="1" s="1"/>
  <c r="S41" i="15"/>
  <c r="R72" i="15"/>
  <c r="R73" i="15"/>
  <c r="R74" i="15"/>
  <c r="R75" i="15"/>
  <c r="R78" i="15"/>
  <c r="R76" i="15"/>
  <c r="R81" i="15"/>
  <c r="R79" i="15"/>
  <c r="R82" i="15"/>
  <c r="R77" i="15"/>
  <c r="R59" i="15"/>
  <c r="R61" i="15"/>
  <c r="R63" i="15"/>
  <c r="R65" i="15"/>
  <c r="R67" i="15"/>
  <c r="R69" i="15"/>
  <c r="R62" i="15"/>
  <c r="R66" i="15"/>
  <c r="R47" i="15"/>
  <c r="R52" i="15"/>
  <c r="R48" i="15"/>
  <c r="R51" i="15"/>
  <c r="R50" i="15"/>
  <c r="R46" i="15"/>
  <c r="R49" i="15"/>
  <c r="R80" i="15"/>
  <c r="R60" i="15"/>
  <c r="R64" i="15"/>
  <c r="R68" i="15"/>
  <c r="R53" i="15"/>
  <c r="R54" i="15"/>
  <c r="T41" i="14"/>
  <c r="S72" i="14"/>
  <c r="S73" i="14"/>
  <c r="S74" i="14"/>
  <c r="S75" i="14"/>
  <c r="S76" i="14"/>
  <c r="S77" i="14"/>
  <c r="S78" i="14"/>
  <c r="S79" i="14"/>
  <c r="S80" i="14"/>
  <c r="S81" i="14"/>
  <c r="S82" i="14"/>
  <c r="S59" i="14"/>
  <c r="S60" i="14"/>
  <c r="S62" i="14"/>
  <c r="S64" i="14"/>
  <c r="S66" i="14"/>
  <c r="S68" i="14"/>
  <c r="S53" i="14"/>
  <c r="S54" i="14"/>
  <c r="S47" i="14"/>
  <c r="S49" i="14"/>
  <c r="S51" i="14"/>
  <c r="S48" i="14"/>
  <c r="S52" i="14"/>
  <c r="S46" i="14"/>
  <c r="S50" i="14"/>
  <c r="S55" i="14"/>
  <c r="S69" i="14"/>
  <c r="S63" i="14"/>
  <c r="S67" i="14"/>
  <c r="S61" i="14"/>
  <c r="S65" i="14"/>
  <c r="S41" i="1"/>
  <c r="R72" i="1"/>
  <c r="R73" i="1"/>
  <c r="R74" i="1"/>
  <c r="R75" i="1"/>
  <c r="R76" i="1"/>
  <c r="R77" i="1"/>
  <c r="R78" i="1"/>
  <c r="R79" i="1"/>
  <c r="R82" i="1"/>
  <c r="R80" i="1"/>
  <c r="R59" i="1"/>
  <c r="R61" i="1"/>
  <c r="R63" i="1"/>
  <c r="R65" i="1"/>
  <c r="R67" i="1"/>
  <c r="R69" i="1"/>
  <c r="R62" i="1"/>
  <c r="R66" i="1"/>
  <c r="R48" i="1"/>
  <c r="R49" i="1"/>
  <c r="R60" i="1"/>
  <c r="R64" i="1"/>
  <c r="R47" i="1"/>
  <c r="R46" i="1"/>
  <c r="R81" i="1"/>
  <c r="R68" i="1"/>
  <c r="S41" i="16"/>
  <c r="R72" i="16"/>
  <c r="R73" i="16"/>
  <c r="R74" i="16"/>
  <c r="R75" i="16"/>
  <c r="R76" i="16"/>
  <c r="R77" i="16"/>
  <c r="R78" i="16"/>
  <c r="R79" i="16"/>
  <c r="R80" i="16"/>
  <c r="R81" i="16"/>
  <c r="R82" i="16"/>
  <c r="R59" i="16"/>
  <c r="R61" i="16"/>
  <c r="R63" i="16"/>
  <c r="R65" i="16"/>
  <c r="R67" i="16"/>
  <c r="R69" i="16"/>
  <c r="R62" i="16"/>
  <c r="R66" i="16"/>
  <c r="R47" i="16"/>
  <c r="R48" i="16"/>
  <c r="R54" i="16"/>
  <c r="R46" i="16"/>
  <c r="R49" i="16"/>
  <c r="R50" i="16"/>
  <c r="R52" i="16"/>
  <c r="R60" i="16"/>
  <c r="R64" i="16"/>
  <c r="R68" i="16"/>
  <c r="R53" i="16"/>
  <c r="R51" i="16"/>
  <c r="E98" i="1"/>
  <c r="E107" i="1"/>
  <c r="E98" i="16"/>
  <c r="E98" i="15"/>
  <c r="E107" i="15"/>
  <c r="E96" i="1" l="1"/>
  <c r="E90" i="17"/>
  <c r="E111" i="17"/>
  <c r="E69" i="17" s="1"/>
  <c r="E68" i="17" s="1"/>
  <c r="E72" i="17" s="1"/>
  <c r="D20" i="17"/>
  <c r="D21" i="17" s="1"/>
  <c r="D79" i="17"/>
  <c r="D86" i="17" s="1"/>
  <c r="G24" i="17"/>
  <c r="G25" i="17" s="1"/>
  <c r="H83" i="17"/>
  <c r="R58" i="1"/>
  <c r="S58" i="14"/>
  <c r="R58" i="15"/>
  <c r="R71" i="1"/>
  <c r="S71" i="14"/>
  <c r="R71" i="15"/>
  <c r="R71" i="16"/>
  <c r="R58" i="16"/>
  <c r="E30" i="14"/>
  <c r="E100" i="17" s="1"/>
  <c r="E27" i="15"/>
  <c r="E99" i="15" s="1"/>
  <c r="E96" i="15"/>
  <c r="E91" i="15"/>
  <c r="E105" i="15"/>
  <c r="E91" i="1"/>
  <c r="E105" i="1"/>
  <c r="E27" i="1"/>
  <c r="E30" i="1" s="1"/>
  <c r="E27" i="16"/>
  <c r="E99" i="16" s="1"/>
  <c r="E105" i="16"/>
  <c r="E96" i="16"/>
  <c r="E91" i="16"/>
  <c r="E99" i="14"/>
  <c r="U41" i="14"/>
  <c r="T75" i="14"/>
  <c r="T79" i="14"/>
  <c r="T73" i="14"/>
  <c r="T76" i="14"/>
  <c r="T72" i="14"/>
  <c r="T82" i="14"/>
  <c r="T74" i="14"/>
  <c r="T80" i="14"/>
  <c r="T59" i="14"/>
  <c r="T78" i="14"/>
  <c r="T81" i="14"/>
  <c r="T46" i="14"/>
  <c r="T48" i="14"/>
  <c r="T50" i="14"/>
  <c r="T52" i="14"/>
  <c r="T55" i="14"/>
  <c r="T77" i="14"/>
  <c r="T62" i="14"/>
  <c r="T64" i="14"/>
  <c r="T66" i="14"/>
  <c r="T68" i="14"/>
  <c r="T53" i="14"/>
  <c r="T54" i="14"/>
  <c r="T60" i="14"/>
  <c r="T61" i="14"/>
  <c r="T65" i="14"/>
  <c r="T69" i="14"/>
  <c r="T56" i="14"/>
  <c r="T63" i="14"/>
  <c r="T47" i="14"/>
  <c r="T51" i="14"/>
  <c r="T67" i="14"/>
  <c r="T49" i="14"/>
  <c r="T41" i="15"/>
  <c r="S72" i="15"/>
  <c r="S73" i="15"/>
  <c r="S74" i="15"/>
  <c r="S75" i="15"/>
  <c r="S76" i="15"/>
  <c r="S77" i="15"/>
  <c r="S78" i="15"/>
  <c r="S79" i="15"/>
  <c r="S80" i="15"/>
  <c r="S81" i="15"/>
  <c r="S82" i="15"/>
  <c r="S60" i="15"/>
  <c r="S62" i="15"/>
  <c r="S64" i="15"/>
  <c r="S66" i="15"/>
  <c r="S68" i="15"/>
  <c r="S47" i="15"/>
  <c r="S49" i="15"/>
  <c r="S51" i="15"/>
  <c r="S50" i="15"/>
  <c r="S54" i="15"/>
  <c r="S55" i="15"/>
  <c r="S46" i="15"/>
  <c r="S61" i="15"/>
  <c r="S65" i="15"/>
  <c r="S48" i="15"/>
  <c r="S59" i="15"/>
  <c r="S63" i="15"/>
  <c r="S67" i="15"/>
  <c r="S52" i="15"/>
  <c r="S69" i="15"/>
  <c r="S53" i="15"/>
  <c r="T41" i="16"/>
  <c r="S73" i="16"/>
  <c r="S75" i="16"/>
  <c r="S77" i="16"/>
  <c r="S79" i="16"/>
  <c r="S81" i="16"/>
  <c r="S74" i="16"/>
  <c r="S78" i="16"/>
  <c r="S82" i="16"/>
  <c r="S76" i="16"/>
  <c r="S60" i="16"/>
  <c r="S62" i="16"/>
  <c r="S64" i="16"/>
  <c r="S66" i="16"/>
  <c r="S68" i="16"/>
  <c r="S47" i="16"/>
  <c r="S49" i="16"/>
  <c r="S72" i="16"/>
  <c r="S51" i="16"/>
  <c r="S80" i="16"/>
  <c r="S46" i="16"/>
  <c r="S52" i="16"/>
  <c r="S65" i="16"/>
  <c r="S69" i="16"/>
  <c r="S48" i="16"/>
  <c r="S53" i="16"/>
  <c r="S59" i="16"/>
  <c r="S63" i="16"/>
  <c r="S67" i="16"/>
  <c r="S50" i="16"/>
  <c r="S55" i="16"/>
  <c r="S61" i="16"/>
  <c r="S54" i="16"/>
  <c r="T41" i="1"/>
  <c r="S72" i="1"/>
  <c r="S74" i="1"/>
  <c r="S76" i="1"/>
  <c r="S78" i="1"/>
  <c r="S79" i="1"/>
  <c r="S80" i="1"/>
  <c r="S81" i="1"/>
  <c r="S82" i="1"/>
  <c r="S77" i="1"/>
  <c r="S60" i="1"/>
  <c r="S62" i="1"/>
  <c r="S64" i="1"/>
  <c r="S66" i="1"/>
  <c r="S68" i="1"/>
  <c r="S73" i="1"/>
  <c r="S75" i="1"/>
  <c r="S47" i="1"/>
  <c r="S50" i="1"/>
  <c r="S65" i="1"/>
  <c r="S69" i="1"/>
  <c r="S59" i="1"/>
  <c r="S63" i="1"/>
  <c r="S67" i="1"/>
  <c r="S48" i="1"/>
  <c r="S49" i="1"/>
  <c r="S46" i="1"/>
  <c r="S61" i="1"/>
  <c r="E30" i="15" l="1"/>
  <c r="E107" i="17" s="1"/>
  <c r="E90" i="15"/>
  <c r="E39" i="5" s="1"/>
  <c r="E102" i="14"/>
  <c r="E108" i="14" s="1"/>
  <c r="F48" i="14"/>
  <c r="F45" i="14" s="1"/>
  <c r="F24" i="14" s="1"/>
  <c r="F97" i="17" s="1"/>
  <c r="H48" i="14"/>
  <c r="G48" i="14"/>
  <c r="E34" i="14"/>
  <c r="E36" i="14" s="1"/>
  <c r="F26" i="14" s="1"/>
  <c r="F98" i="14" s="1"/>
  <c r="J48" i="14"/>
  <c r="I48" i="14"/>
  <c r="P48" i="1"/>
  <c r="E93" i="17"/>
  <c r="E30" i="16"/>
  <c r="E114" i="17" s="1"/>
  <c r="E80" i="17" s="1"/>
  <c r="H24" i="17"/>
  <c r="H25" i="17" s="1"/>
  <c r="I83" i="17"/>
  <c r="D32" i="17"/>
  <c r="D33" i="17" s="1"/>
  <c r="E12" i="17"/>
  <c r="E13" i="17" s="1"/>
  <c r="E73" i="17"/>
  <c r="E16" i="17" s="1"/>
  <c r="E17" i="17" s="1"/>
  <c r="E84" i="17"/>
  <c r="E28" i="17" s="1"/>
  <c r="E29" i="17" s="1"/>
  <c r="S58" i="1"/>
  <c r="S71" i="1"/>
  <c r="S58" i="15"/>
  <c r="T58" i="14"/>
  <c r="T71" i="14"/>
  <c r="S71" i="16"/>
  <c r="S71" i="15"/>
  <c r="S58" i="16"/>
  <c r="E99" i="1"/>
  <c r="J48" i="1"/>
  <c r="E34" i="1"/>
  <c r="E36" i="1" s="1"/>
  <c r="F26" i="1" s="1"/>
  <c r="F107" i="1" s="1"/>
  <c r="H48" i="1"/>
  <c r="M48" i="1"/>
  <c r="E102" i="1"/>
  <c r="E108" i="1" s="1"/>
  <c r="F48" i="1"/>
  <c r="F45" i="1" s="1"/>
  <c r="F24" i="1" s="1"/>
  <c r="E90" i="16"/>
  <c r="E40" i="5" s="1"/>
  <c r="I48" i="1"/>
  <c r="K48" i="1"/>
  <c r="E90" i="1"/>
  <c r="E37" i="5" s="1"/>
  <c r="O48" i="1"/>
  <c r="L48" i="1"/>
  <c r="G48" i="1"/>
  <c r="T45" i="14"/>
  <c r="U41" i="16"/>
  <c r="T72" i="16"/>
  <c r="T74" i="16"/>
  <c r="T76" i="16"/>
  <c r="T78" i="16"/>
  <c r="T80" i="16"/>
  <c r="T82" i="16"/>
  <c r="T73" i="16"/>
  <c r="T77" i="16"/>
  <c r="T81" i="16"/>
  <c r="T79" i="16"/>
  <c r="T60" i="16"/>
  <c r="T62" i="16"/>
  <c r="T64" i="16"/>
  <c r="T66" i="16"/>
  <c r="T68" i="16"/>
  <c r="T61" i="16"/>
  <c r="T65" i="16"/>
  <c r="T69" i="16"/>
  <c r="T48" i="16"/>
  <c r="T53" i="16"/>
  <c r="T54" i="16"/>
  <c r="T59" i="16"/>
  <c r="T63" i="16"/>
  <c r="T67" i="16"/>
  <c r="T75" i="16"/>
  <c r="T50" i="16"/>
  <c r="T55" i="16"/>
  <c r="T47" i="16"/>
  <c r="T51" i="16"/>
  <c r="T56" i="16"/>
  <c r="T49" i="16"/>
  <c r="T46" i="16"/>
  <c r="T52" i="16"/>
  <c r="V41" i="14"/>
  <c r="U72" i="14"/>
  <c r="U73" i="14"/>
  <c r="U74" i="14"/>
  <c r="U75" i="14"/>
  <c r="U76" i="14"/>
  <c r="U77" i="14"/>
  <c r="U78" i="14"/>
  <c r="U79" i="14"/>
  <c r="U80" i="14"/>
  <c r="U81" i="14"/>
  <c r="U82" i="14"/>
  <c r="U61" i="14"/>
  <c r="U62" i="14"/>
  <c r="U63" i="14"/>
  <c r="U64" i="14"/>
  <c r="U65" i="14"/>
  <c r="U66" i="14"/>
  <c r="U67" i="14"/>
  <c r="U68" i="14"/>
  <c r="U69" i="14"/>
  <c r="U60" i="14"/>
  <c r="U46" i="14"/>
  <c r="U48" i="14"/>
  <c r="U50" i="14"/>
  <c r="U52" i="14"/>
  <c r="U55" i="14"/>
  <c r="U49" i="14"/>
  <c r="U47" i="14"/>
  <c r="U51" i="14"/>
  <c r="U59" i="14"/>
  <c r="U54" i="14"/>
  <c r="U56" i="14"/>
  <c r="U53" i="14"/>
  <c r="U41" i="15"/>
  <c r="T72" i="15"/>
  <c r="T73" i="15"/>
  <c r="T74" i="15"/>
  <c r="T77" i="15"/>
  <c r="T79" i="15"/>
  <c r="T81" i="15"/>
  <c r="T80" i="15"/>
  <c r="T75" i="15"/>
  <c r="T78" i="15"/>
  <c r="T76" i="15"/>
  <c r="T82" i="15"/>
  <c r="T60" i="15"/>
  <c r="T62" i="15"/>
  <c r="T64" i="15"/>
  <c r="T66" i="15"/>
  <c r="T68" i="15"/>
  <c r="T53" i="15"/>
  <c r="T54" i="15"/>
  <c r="T61" i="15"/>
  <c r="T65" i="15"/>
  <c r="T69" i="15"/>
  <c r="T48" i="15"/>
  <c r="T56" i="15"/>
  <c r="T59" i="15"/>
  <c r="T67" i="15"/>
  <c r="T49" i="15"/>
  <c r="T51" i="15"/>
  <c r="T47" i="15"/>
  <c r="T50" i="15"/>
  <c r="T55" i="15"/>
  <c r="T63" i="15"/>
  <c r="T52" i="15"/>
  <c r="T46" i="15"/>
  <c r="U41" i="1"/>
  <c r="T72" i="1"/>
  <c r="T74" i="1"/>
  <c r="T76" i="1"/>
  <c r="T75" i="1"/>
  <c r="T79" i="1"/>
  <c r="T81" i="1"/>
  <c r="T77" i="1"/>
  <c r="T78" i="1"/>
  <c r="T82" i="1"/>
  <c r="T60" i="1"/>
  <c r="T62" i="1"/>
  <c r="T64" i="1"/>
  <c r="T66" i="1"/>
  <c r="T68" i="1"/>
  <c r="T61" i="1"/>
  <c r="T65" i="1"/>
  <c r="T69" i="1"/>
  <c r="T67" i="1"/>
  <c r="T49" i="1"/>
  <c r="T80" i="1"/>
  <c r="T46" i="1"/>
  <c r="T73" i="1"/>
  <c r="T47" i="1"/>
  <c r="T50" i="1"/>
  <c r="T59" i="1"/>
  <c r="T63" i="1"/>
  <c r="T48" i="1"/>
  <c r="T51" i="1"/>
  <c r="G48" i="15"/>
  <c r="I48" i="15"/>
  <c r="F48" i="15"/>
  <c r="H48" i="15"/>
  <c r="J48" i="15"/>
  <c r="F96" i="1"/>
  <c r="E102" i="15"/>
  <c r="E108" i="15" s="1"/>
  <c r="E34" i="15"/>
  <c r="E36" i="15" s="1"/>
  <c r="F26" i="15" s="1"/>
  <c r="F48" i="16" l="1"/>
  <c r="F45" i="16" s="1"/>
  <c r="F24" i="16" s="1"/>
  <c r="G48" i="16"/>
  <c r="E102" i="16"/>
  <c r="E108" i="16" s="1"/>
  <c r="F107" i="14"/>
  <c r="F105" i="1"/>
  <c r="F90" i="17"/>
  <c r="F27" i="1"/>
  <c r="F30" i="1" s="1"/>
  <c r="F93" i="17" s="1"/>
  <c r="F98" i="1"/>
  <c r="T58" i="1"/>
  <c r="E34" i="16"/>
  <c r="E36" i="16" s="1"/>
  <c r="F26" i="16" s="1"/>
  <c r="F98" i="16" s="1"/>
  <c r="J48" i="16"/>
  <c r="I48" i="16"/>
  <c r="H48" i="16"/>
  <c r="I24" i="17"/>
  <c r="I25" i="17" s="1"/>
  <c r="J83" i="17"/>
  <c r="F111" i="17"/>
  <c r="F69" i="17" s="1"/>
  <c r="F68" i="17" s="1"/>
  <c r="F72" i="17" s="1"/>
  <c r="E20" i="17"/>
  <c r="E21" i="17" s="1"/>
  <c r="E79" i="17"/>
  <c r="E86" i="17" s="1"/>
  <c r="T71" i="1"/>
  <c r="U71" i="14"/>
  <c r="F91" i="1"/>
  <c r="T71" i="15"/>
  <c r="T58" i="15"/>
  <c r="U58" i="14"/>
  <c r="T71" i="16"/>
  <c r="T58" i="16"/>
  <c r="F96" i="14"/>
  <c r="F27" i="14"/>
  <c r="F30" i="14" s="1"/>
  <c r="F100" i="17" s="1"/>
  <c r="F91" i="14"/>
  <c r="F105" i="14"/>
  <c r="F45" i="15"/>
  <c r="F24" i="15" s="1"/>
  <c r="F104" i="17" s="1"/>
  <c r="U45" i="14"/>
  <c r="T45" i="16"/>
  <c r="T45" i="15"/>
  <c r="V41" i="15"/>
  <c r="U74" i="15"/>
  <c r="U77" i="15"/>
  <c r="U82" i="15"/>
  <c r="U73" i="15"/>
  <c r="U80" i="15"/>
  <c r="U59" i="15"/>
  <c r="U60" i="15"/>
  <c r="U61" i="15"/>
  <c r="U62" i="15"/>
  <c r="U63" i="15"/>
  <c r="U64" i="15"/>
  <c r="U65" i="15"/>
  <c r="U66" i="15"/>
  <c r="U67" i="15"/>
  <c r="U68" i="15"/>
  <c r="U69" i="15"/>
  <c r="U76" i="15"/>
  <c r="U79" i="15"/>
  <c r="U72" i="15"/>
  <c r="U78" i="15"/>
  <c r="U46" i="15"/>
  <c r="U48" i="15"/>
  <c r="U50" i="15"/>
  <c r="U52" i="15"/>
  <c r="U55" i="15"/>
  <c r="U51" i="15"/>
  <c r="U53" i="15"/>
  <c r="U47" i="15"/>
  <c r="U49" i="15"/>
  <c r="U75" i="15"/>
  <c r="U54" i="15"/>
  <c r="U56" i="15"/>
  <c r="U81" i="15"/>
  <c r="W41" i="14"/>
  <c r="V72" i="14"/>
  <c r="V73" i="14"/>
  <c r="V74" i="14"/>
  <c r="V75" i="14"/>
  <c r="V76" i="14"/>
  <c r="V77" i="14"/>
  <c r="V78" i="14"/>
  <c r="V79" i="14"/>
  <c r="V80" i="14"/>
  <c r="V81" i="14"/>
  <c r="V82" i="14"/>
  <c r="V60" i="14"/>
  <c r="V61" i="14"/>
  <c r="V63" i="14"/>
  <c r="V65" i="14"/>
  <c r="V67" i="14"/>
  <c r="V69" i="14"/>
  <c r="V47" i="14"/>
  <c r="V49" i="14"/>
  <c r="V51" i="14"/>
  <c r="V53" i="14"/>
  <c r="V56" i="14"/>
  <c r="V62" i="14"/>
  <c r="V66" i="14"/>
  <c r="V48" i="14"/>
  <c r="V52" i="14"/>
  <c r="V59" i="14"/>
  <c r="V54" i="14"/>
  <c r="V64" i="14"/>
  <c r="V68" i="14"/>
  <c r="V46" i="14"/>
  <c r="V50" i="14"/>
  <c r="V55" i="14"/>
  <c r="V41" i="1"/>
  <c r="U73" i="1"/>
  <c r="U75" i="1"/>
  <c r="U77" i="1"/>
  <c r="U59" i="1"/>
  <c r="U60" i="1"/>
  <c r="U61" i="1"/>
  <c r="U62" i="1"/>
  <c r="U63" i="1"/>
  <c r="U64" i="1"/>
  <c r="U65" i="1"/>
  <c r="U66" i="1"/>
  <c r="U67" i="1"/>
  <c r="U68" i="1"/>
  <c r="U69" i="1"/>
  <c r="U81" i="1"/>
  <c r="U74" i="1"/>
  <c r="U79" i="1"/>
  <c r="U80" i="1"/>
  <c r="U46" i="1"/>
  <c r="U51" i="1"/>
  <c r="U72" i="1"/>
  <c r="U50" i="1"/>
  <c r="U76" i="1"/>
  <c r="U78" i="1"/>
  <c r="U49" i="1"/>
  <c r="U82" i="1"/>
  <c r="U52" i="1"/>
  <c r="U47" i="1"/>
  <c r="U48" i="1"/>
  <c r="V41" i="16"/>
  <c r="U72" i="16"/>
  <c r="U74" i="16"/>
  <c r="U76" i="16"/>
  <c r="U78" i="16"/>
  <c r="U80" i="16"/>
  <c r="U82" i="16"/>
  <c r="U59" i="16"/>
  <c r="U60" i="16"/>
  <c r="U61" i="16"/>
  <c r="U62" i="16"/>
  <c r="U63" i="16"/>
  <c r="U64" i="16"/>
  <c r="U65" i="16"/>
  <c r="U66" i="16"/>
  <c r="U67" i="16"/>
  <c r="U68" i="16"/>
  <c r="U69" i="16"/>
  <c r="U73" i="16"/>
  <c r="U77" i="16"/>
  <c r="U81" i="16"/>
  <c r="U75" i="16"/>
  <c r="U46" i="16"/>
  <c r="U48" i="16"/>
  <c r="U79" i="16"/>
  <c r="U50" i="16"/>
  <c r="U52" i="16"/>
  <c r="U55" i="16"/>
  <c r="U56" i="16"/>
  <c r="U53" i="16"/>
  <c r="U54" i="16"/>
  <c r="U47" i="16"/>
  <c r="U51" i="16"/>
  <c r="U49" i="16"/>
  <c r="F96" i="16"/>
  <c r="F91" i="16"/>
  <c r="F105" i="16"/>
  <c r="F27" i="16"/>
  <c r="F107" i="16"/>
  <c r="F98" i="15"/>
  <c r="F107" i="15"/>
  <c r="F99" i="14"/>
  <c r="F90" i="14"/>
  <c r="F38" i="5" s="1"/>
  <c r="F99" i="1" l="1"/>
  <c r="F90" i="1"/>
  <c r="F37" i="5" s="1"/>
  <c r="U71" i="15"/>
  <c r="E32" i="17"/>
  <c r="E33" i="17" s="1"/>
  <c r="K83" i="17"/>
  <c r="J24" i="17"/>
  <c r="J25" i="17" s="1"/>
  <c r="F73" i="17"/>
  <c r="F16" i="17" s="1"/>
  <c r="F17" i="17" s="1"/>
  <c r="F12" i="17"/>
  <c r="F13" i="17" s="1"/>
  <c r="F84" i="17"/>
  <c r="F28" i="17" s="1"/>
  <c r="F29" i="17" s="1"/>
  <c r="V71" i="14"/>
  <c r="U58" i="15"/>
  <c r="U71" i="1"/>
  <c r="V58" i="14"/>
  <c r="U58" i="1"/>
  <c r="U58" i="16"/>
  <c r="U71" i="16"/>
  <c r="F105" i="15"/>
  <c r="F91" i="15"/>
  <c r="F27" i="15"/>
  <c r="F90" i="15" s="1"/>
  <c r="F39" i="5" s="1"/>
  <c r="F96" i="15"/>
  <c r="U45" i="16"/>
  <c r="V45" i="14"/>
  <c r="U45" i="15"/>
  <c r="W41" i="1"/>
  <c r="V72" i="1"/>
  <c r="V73" i="1"/>
  <c r="V74" i="1"/>
  <c r="V75" i="1"/>
  <c r="V76" i="1"/>
  <c r="V77" i="1"/>
  <c r="V78" i="1"/>
  <c r="V80" i="1"/>
  <c r="V82" i="1"/>
  <c r="V59" i="1"/>
  <c r="V61" i="1"/>
  <c r="V63" i="1"/>
  <c r="V65" i="1"/>
  <c r="V67" i="1"/>
  <c r="V69" i="1"/>
  <c r="V81" i="1"/>
  <c r="V48" i="1"/>
  <c r="V49" i="1"/>
  <c r="V60" i="1"/>
  <c r="V79" i="1"/>
  <c r="V62" i="1"/>
  <c r="V66" i="1"/>
  <c r="V46" i="1"/>
  <c r="V51" i="1"/>
  <c r="V52" i="1"/>
  <c r="V53" i="1"/>
  <c r="V64" i="1"/>
  <c r="V68" i="1"/>
  <c r="V47" i="1"/>
  <c r="V50" i="1"/>
  <c r="X41" i="14"/>
  <c r="W72" i="14"/>
  <c r="W73" i="14"/>
  <c r="W74" i="14"/>
  <c r="W75" i="14"/>
  <c r="W76" i="14"/>
  <c r="W77" i="14"/>
  <c r="W78" i="14"/>
  <c r="W79" i="14"/>
  <c r="W80" i="14"/>
  <c r="W81" i="14"/>
  <c r="W82" i="14"/>
  <c r="W59" i="14"/>
  <c r="W60" i="14"/>
  <c r="W53" i="14"/>
  <c r="W54" i="14"/>
  <c r="W61" i="14"/>
  <c r="W63" i="14"/>
  <c r="W65" i="14"/>
  <c r="W67" i="14"/>
  <c r="W69" i="14"/>
  <c r="W47" i="14"/>
  <c r="W49" i="14"/>
  <c r="W51" i="14"/>
  <c r="W56" i="14"/>
  <c r="W64" i="14"/>
  <c r="W68" i="14"/>
  <c r="W46" i="14"/>
  <c r="W50" i="14"/>
  <c r="W55" i="14"/>
  <c r="W62" i="14"/>
  <c r="W66" i="14"/>
  <c r="W52" i="14"/>
  <c r="W48" i="14"/>
  <c r="W41" i="16"/>
  <c r="V72" i="16"/>
  <c r="V73" i="16"/>
  <c r="V74" i="16"/>
  <c r="V75" i="16"/>
  <c r="V76" i="16"/>
  <c r="V77" i="16"/>
  <c r="V78" i="16"/>
  <c r="V79" i="16"/>
  <c r="V80" i="16"/>
  <c r="V81" i="16"/>
  <c r="V82" i="16"/>
  <c r="V59" i="16"/>
  <c r="V61" i="16"/>
  <c r="V63" i="16"/>
  <c r="V65" i="16"/>
  <c r="V67" i="16"/>
  <c r="V69" i="16"/>
  <c r="V46" i="16"/>
  <c r="V49" i="16"/>
  <c r="V53" i="16"/>
  <c r="V47" i="16"/>
  <c r="V51" i="16"/>
  <c r="V62" i="16"/>
  <c r="V66" i="16"/>
  <c r="V48" i="16"/>
  <c r="V50" i="16"/>
  <c r="V52" i="16"/>
  <c r="V55" i="16"/>
  <c r="V54" i="16"/>
  <c r="V60" i="16"/>
  <c r="V64" i="16"/>
  <c r="V68" i="16"/>
  <c r="V56" i="16"/>
  <c r="W41" i="15"/>
  <c r="V72" i="15"/>
  <c r="V73" i="15"/>
  <c r="V75" i="15"/>
  <c r="V76" i="15"/>
  <c r="V78" i="15"/>
  <c r="V80" i="15"/>
  <c r="V82" i="15"/>
  <c r="V74" i="15"/>
  <c r="V79" i="15"/>
  <c r="V77" i="15"/>
  <c r="V59" i="15"/>
  <c r="V61" i="15"/>
  <c r="V63" i="15"/>
  <c r="V65" i="15"/>
  <c r="V67" i="15"/>
  <c r="V69" i="15"/>
  <c r="V81" i="15"/>
  <c r="V46" i="15"/>
  <c r="V49" i="15"/>
  <c r="V50" i="15"/>
  <c r="V54" i="15"/>
  <c r="V55" i="15"/>
  <c r="V56" i="15"/>
  <c r="V60" i="15"/>
  <c r="V64" i="15"/>
  <c r="V47" i="15"/>
  <c r="V62" i="15"/>
  <c r="V66" i="15"/>
  <c r="V48" i="15"/>
  <c r="V51" i="15"/>
  <c r="V53" i="15"/>
  <c r="V68" i="15"/>
  <c r="V52" i="15"/>
  <c r="P49" i="1"/>
  <c r="Q49" i="1"/>
  <c r="I49" i="1"/>
  <c r="M49" i="1"/>
  <c r="G49" i="1"/>
  <c r="J49" i="1"/>
  <c r="O49" i="1"/>
  <c r="K49" i="1"/>
  <c r="H49" i="1"/>
  <c r="L49" i="1"/>
  <c r="G49" i="14"/>
  <c r="K49" i="14"/>
  <c r="I49" i="14"/>
  <c r="H49" i="14"/>
  <c r="J49" i="14"/>
  <c r="F102" i="1"/>
  <c r="F108" i="1" s="1"/>
  <c r="F99" i="16"/>
  <c r="F90" i="16"/>
  <c r="F40" i="5" s="1"/>
  <c r="F30" i="16"/>
  <c r="F114" i="17" s="1"/>
  <c r="F80" i="17" s="1"/>
  <c r="F102" i="14"/>
  <c r="F108" i="14" s="1"/>
  <c r="F34" i="14"/>
  <c r="F36" i="14" s="1"/>
  <c r="G26" i="14" s="1"/>
  <c r="F34" i="1"/>
  <c r="F36" i="1" s="1"/>
  <c r="G26" i="1" s="1"/>
  <c r="F99" i="15" l="1"/>
  <c r="F20" i="17"/>
  <c r="F21" i="17" s="1"/>
  <c r="F79" i="17"/>
  <c r="F86" i="17" s="1"/>
  <c r="K24" i="17"/>
  <c r="K25" i="17" s="1"/>
  <c r="L83" i="17"/>
  <c r="V71" i="1"/>
  <c r="W58" i="14"/>
  <c r="V71" i="15"/>
  <c r="W71" i="14"/>
  <c r="V58" i="15"/>
  <c r="V58" i="1"/>
  <c r="V71" i="16"/>
  <c r="V58" i="16"/>
  <c r="G45" i="1"/>
  <c r="G24" i="1" s="1"/>
  <c r="F30" i="15"/>
  <c r="V45" i="16"/>
  <c r="W45" i="14"/>
  <c r="G45" i="14"/>
  <c r="G24" i="14" s="1"/>
  <c r="V45" i="15"/>
  <c r="Y41" i="14"/>
  <c r="X74" i="14"/>
  <c r="X78" i="14"/>
  <c r="X82" i="14"/>
  <c r="X77" i="14"/>
  <c r="X80" i="14"/>
  <c r="X73" i="14"/>
  <c r="X76" i="14"/>
  <c r="X79" i="14"/>
  <c r="X81" i="14"/>
  <c r="X72" i="14"/>
  <c r="X59" i="14"/>
  <c r="X62" i="14"/>
  <c r="X64" i="14"/>
  <c r="X66" i="14"/>
  <c r="X68" i="14"/>
  <c r="X46" i="14"/>
  <c r="X48" i="14"/>
  <c r="X50" i="14"/>
  <c r="X52" i="14"/>
  <c r="X55" i="14"/>
  <c r="X60" i="14"/>
  <c r="X53" i="14"/>
  <c r="X54" i="14"/>
  <c r="X75" i="14"/>
  <c r="X61" i="14"/>
  <c r="X65" i="14"/>
  <c r="X69" i="14"/>
  <c r="X49" i="14"/>
  <c r="X63" i="14"/>
  <c r="X67" i="14"/>
  <c r="X47" i="14"/>
  <c r="X51" i="14"/>
  <c r="X56" i="14"/>
  <c r="X41" i="16"/>
  <c r="W73" i="16"/>
  <c r="W75" i="16"/>
  <c r="W77" i="16"/>
  <c r="W79" i="16"/>
  <c r="W81" i="16"/>
  <c r="W72" i="16"/>
  <c r="W76" i="16"/>
  <c r="W80" i="16"/>
  <c r="W78" i="16"/>
  <c r="W59" i="16"/>
  <c r="W61" i="16"/>
  <c r="W63" i="16"/>
  <c r="W65" i="16"/>
  <c r="W67" i="16"/>
  <c r="W69" i="16"/>
  <c r="W47" i="16"/>
  <c r="W49" i="16"/>
  <c r="W60" i="16"/>
  <c r="W64" i="16"/>
  <c r="W68" i="16"/>
  <c r="W51" i="16"/>
  <c r="W56" i="16"/>
  <c r="W50" i="16"/>
  <c r="W55" i="16"/>
  <c r="W54" i="16"/>
  <c r="W74" i="16"/>
  <c r="W46" i="16"/>
  <c r="W62" i="16"/>
  <c r="W66" i="16"/>
  <c r="W48" i="16"/>
  <c r="W52" i="16"/>
  <c r="W82" i="16"/>
  <c r="W53" i="16"/>
  <c r="X41" i="1"/>
  <c r="W79" i="1"/>
  <c r="W80" i="1"/>
  <c r="W81" i="1"/>
  <c r="W82" i="1"/>
  <c r="W73" i="1"/>
  <c r="W75" i="1"/>
  <c r="W77" i="1"/>
  <c r="W74" i="1"/>
  <c r="W72" i="1"/>
  <c r="W59" i="1"/>
  <c r="W61" i="1"/>
  <c r="W63" i="1"/>
  <c r="W65" i="1"/>
  <c r="W67" i="1"/>
  <c r="W69" i="1"/>
  <c r="W76" i="1"/>
  <c r="W78" i="1"/>
  <c r="W60" i="1"/>
  <c r="W64" i="1"/>
  <c r="W68" i="1"/>
  <c r="W47" i="1"/>
  <c r="W50" i="1"/>
  <c r="W46" i="1"/>
  <c r="W52" i="1"/>
  <c r="W53" i="1"/>
  <c r="W48" i="1"/>
  <c r="W49" i="1"/>
  <c r="W62" i="1"/>
  <c r="W66" i="1"/>
  <c r="W51" i="1"/>
  <c r="W54" i="1"/>
  <c r="X41" i="15"/>
  <c r="W72" i="15"/>
  <c r="W73" i="15"/>
  <c r="W74" i="15"/>
  <c r="W75" i="15"/>
  <c r="W76" i="15"/>
  <c r="W77" i="15"/>
  <c r="W78" i="15"/>
  <c r="W79" i="15"/>
  <c r="W80" i="15"/>
  <c r="W81" i="15"/>
  <c r="W82" i="15"/>
  <c r="W59" i="15"/>
  <c r="W61" i="15"/>
  <c r="W63" i="15"/>
  <c r="W65" i="15"/>
  <c r="W67" i="15"/>
  <c r="W69" i="15"/>
  <c r="W47" i="15"/>
  <c r="W49" i="15"/>
  <c r="W51" i="15"/>
  <c r="W56" i="15"/>
  <c r="W60" i="15"/>
  <c r="W64" i="15"/>
  <c r="W68" i="15"/>
  <c r="W52" i="15"/>
  <c r="W62" i="15"/>
  <c r="W48" i="15"/>
  <c r="W53" i="15"/>
  <c r="W54" i="15"/>
  <c r="W55" i="15"/>
  <c r="W46" i="15"/>
  <c r="W66" i="15"/>
  <c r="W50" i="15"/>
  <c r="G49" i="15"/>
  <c r="K49" i="15"/>
  <c r="G49" i="16"/>
  <c r="G45" i="16" s="1"/>
  <c r="G24" i="16" s="1"/>
  <c r="K49" i="16"/>
  <c r="I49" i="16"/>
  <c r="J49" i="16"/>
  <c r="H49" i="16"/>
  <c r="G107" i="1"/>
  <c r="G98" i="1"/>
  <c r="F102" i="16"/>
  <c r="F108" i="16" s="1"/>
  <c r="F34" i="16"/>
  <c r="F36" i="16" s="1"/>
  <c r="G26" i="16" s="1"/>
  <c r="G107" i="14"/>
  <c r="G98" i="14"/>
  <c r="H49" i="15" l="1"/>
  <c r="F107" i="17"/>
  <c r="F102" i="15"/>
  <c r="F108" i="15" s="1"/>
  <c r="I49" i="15"/>
  <c r="G105" i="14"/>
  <c r="G97" i="17"/>
  <c r="G90" i="17"/>
  <c r="G105" i="1"/>
  <c r="G96" i="1"/>
  <c r="G91" i="1"/>
  <c r="G27" i="1"/>
  <c r="G99" i="1" s="1"/>
  <c r="F32" i="17"/>
  <c r="F33" i="17" s="1"/>
  <c r="G111" i="17"/>
  <c r="G69" i="17" s="1"/>
  <c r="G68" i="17" s="1"/>
  <c r="G72" i="17" s="1"/>
  <c r="L24" i="17"/>
  <c r="L25" i="17" s="1"/>
  <c r="M83" i="17"/>
  <c r="X58" i="14"/>
  <c r="W58" i="1"/>
  <c r="X71" i="14"/>
  <c r="J49" i="15"/>
  <c r="W71" i="15"/>
  <c r="W71" i="1"/>
  <c r="F34" i="15"/>
  <c r="F36" i="15" s="1"/>
  <c r="G26" i="15" s="1"/>
  <c r="G98" i="15" s="1"/>
  <c r="W58" i="15"/>
  <c r="W58" i="16"/>
  <c r="W71" i="16"/>
  <c r="G27" i="14"/>
  <c r="G90" i="14" s="1"/>
  <c r="G38" i="5" s="1"/>
  <c r="G96" i="14"/>
  <c r="G91" i="14"/>
  <c r="W45" i="16"/>
  <c r="X45" i="14"/>
  <c r="W45" i="15"/>
  <c r="G45" i="15"/>
  <c r="G24" i="15" s="1"/>
  <c r="G104" i="17" s="1"/>
  <c r="Y41" i="15"/>
  <c r="X73" i="15"/>
  <c r="X76" i="15"/>
  <c r="X81" i="15"/>
  <c r="X74" i="15"/>
  <c r="X79" i="15"/>
  <c r="X77" i="15"/>
  <c r="X80" i="15"/>
  <c r="X60" i="15"/>
  <c r="X62" i="15"/>
  <c r="X64" i="15"/>
  <c r="X66" i="15"/>
  <c r="X68" i="15"/>
  <c r="X72" i="15"/>
  <c r="X78" i="15"/>
  <c r="X53" i="15"/>
  <c r="X54" i="15"/>
  <c r="X47" i="15"/>
  <c r="X50" i="15"/>
  <c r="X55" i="15"/>
  <c r="X59" i="15"/>
  <c r="X67" i="15"/>
  <c r="X48" i="15"/>
  <c r="X82" i="15"/>
  <c r="X61" i="15"/>
  <c r="X65" i="15"/>
  <c r="X69" i="15"/>
  <c r="X49" i="15"/>
  <c r="X52" i="15"/>
  <c r="X75" i="15"/>
  <c r="X46" i="15"/>
  <c r="X51" i="15"/>
  <c r="X63" i="15"/>
  <c r="X56" i="15"/>
  <c r="Y41" i="1"/>
  <c r="X72" i="1"/>
  <c r="X74" i="1"/>
  <c r="X76" i="1"/>
  <c r="X78" i="1"/>
  <c r="X75" i="1"/>
  <c r="X80" i="1"/>
  <c r="X60" i="1"/>
  <c r="X62" i="1"/>
  <c r="X64" i="1"/>
  <c r="X66" i="1"/>
  <c r="X68" i="1"/>
  <c r="X52" i="1"/>
  <c r="X53" i="1"/>
  <c r="X48" i="1"/>
  <c r="X77" i="1"/>
  <c r="X81" i="1"/>
  <c r="X59" i="1"/>
  <c r="X63" i="1"/>
  <c r="X67" i="1"/>
  <c r="X46" i="1"/>
  <c r="X51" i="1"/>
  <c r="X54" i="1"/>
  <c r="X61" i="1"/>
  <c r="X65" i="1"/>
  <c r="X69" i="1"/>
  <c r="X47" i="1"/>
  <c r="X50" i="1"/>
  <c r="X55" i="1"/>
  <c r="X73" i="1"/>
  <c r="X79" i="1"/>
  <c r="X82" i="1"/>
  <c r="X49" i="1"/>
  <c r="Z41" i="14"/>
  <c r="Y73" i="14"/>
  <c r="Y77" i="14"/>
  <c r="Y81" i="14"/>
  <c r="Y74" i="14"/>
  <c r="Y80" i="14"/>
  <c r="Y75" i="14"/>
  <c r="Y59" i="14"/>
  <c r="Y61" i="14"/>
  <c r="Y62" i="14"/>
  <c r="Y63" i="14"/>
  <c r="Y64" i="14"/>
  <c r="Y65" i="14"/>
  <c r="Y66" i="14"/>
  <c r="Y67" i="14"/>
  <c r="Y68" i="14"/>
  <c r="Y69" i="14"/>
  <c r="Y79" i="14"/>
  <c r="Y76" i="14"/>
  <c r="Y72" i="14"/>
  <c r="Y46" i="14"/>
  <c r="Y48" i="14"/>
  <c r="Y50" i="14"/>
  <c r="Y52" i="14"/>
  <c r="Y55" i="14"/>
  <c r="Y47" i="14"/>
  <c r="Y51" i="14"/>
  <c r="Y56" i="14"/>
  <c r="Y78" i="14"/>
  <c r="Y54" i="14"/>
  <c r="Y82" i="14"/>
  <c r="Y60" i="14"/>
  <c r="Y53" i="14"/>
  <c r="Y49" i="14"/>
  <c r="Y41" i="16"/>
  <c r="X73" i="16"/>
  <c r="X75" i="16"/>
  <c r="X77" i="16"/>
  <c r="X79" i="16"/>
  <c r="X81" i="16"/>
  <c r="X72" i="16"/>
  <c r="X76" i="16"/>
  <c r="X80" i="16"/>
  <c r="X74" i="16"/>
  <c r="X82" i="16"/>
  <c r="X60" i="16"/>
  <c r="X62" i="16"/>
  <c r="X64" i="16"/>
  <c r="X66" i="16"/>
  <c r="X68" i="16"/>
  <c r="X47" i="16"/>
  <c r="X53" i="16"/>
  <c r="X54" i="16"/>
  <c r="X59" i="16"/>
  <c r="X67" i="16"/>
  <c r="X52" i="16"/>
  <c r="X61" i="16"/>
  <c r="X65" i="16"/>
  <c r="X69" i="16"/>
  <c r="X49" i="16"/>
  <c r="X51" i="16"/>
  <c r="X56" i="16"/>
  <c r="X78" i="16"/>
  <c r="X46" i="16"/>
  <c r="X63" i="16"/>
  <c r="X48" i="16"/>
  <c r="X50" i="16"/>
  <c r="X55" i="16"/>
  <c r="G90" i="1"/>
  <c r="G37" i="5" s="1"/>
  <c r="G105" i="16"/>
  <c r="G91" i="16"/>
  <c r="G96" i="16"/>
  <c r="G27" i="16"/>
  <c r="G107" i="16"/>
  <c r="G98" i="16"/>
  <c r="Y71" i="14" l="1"/>
  <c r="G30" i="1"/>
  <c r="G93" i="17" s="1"/>
  <c r="G99" i="14"/>
  <c r="G107" i="15"/>
  <c r="G30" i="14"/>
  <c r="G100" i="17" s="1"/>
  <c r="G73" i="17"/>
  <c r="G16" i="17" s="1"/>
  <c r="G17" i="17" s="1"/>
  <c r="G12" i="17"/>
  <c r="G13" i="17" s="1"/>
  <c r="G84" i="17"/>
  <c r="G28" i="17" s="1"/>
  <c r="G29" i="17" s="1"/>
  <c r="M24" i="17"/>
  <c r="M25" i="17" s="1"/>
  <c r="Y58" i="14"/>
  <c r="X58" i="15"/>
  <c r="X71" i="15"/>
  <c r="X58" i="1"/>
  <c r="X71" i="1"/>
  <c r="X58" i="16"/>
  <c r="X71" i="16"/>
  <c r="G105" i="15"/>
  <c r="G27" i="15"/>
  <c r="G99" i="15" s="1"/>
  <c r="G96" i="15"/>
  <c r="X45" i="16"/>
  <c r="G91" i="15"/>
  <c r="Y45" i="14"/>
  <c r="X45" i="15"/>
  <c r="Z41" i="1"/>
  <c r="Y72" i="1"/>
  <c r="Y74" i="1"/>
  <c r="Y76" i="1"/>
  <c r="Y73" i="1"/>
  <c r="Y77" i="1"/>
  <c r="Y78" i="1"/>
  <c r="Y79" i="1"/>
  <c r="Y81" i="1"/>
  <c r="Y59" i="1"/>
  <c r="Y60" i="1"/>
  <c r="Y61" i="1"/>
  <c r="Y62" i="1"/>
  <c r="Y63" i="1"/>
  <c r="Y64" i="1"/>
  <c r="Y65" i="1"/>
  <c r="Y66" i="1"/>
  <c r="Y67" i="1"/>
  <c r="Y68" i="1"/>
  <c r="Y82" i="1"/>
  <c r="Y75" i="1"/>
  <c r="Y80" i="1"/>
  <c r="Y46" i="1"/>
  <c r="Y51" i="1"/>
  <c r="Y54" i="1"/>
  <c r="Y47" i="1"/>
  <c r="Y48" i="1"/>
  <c r="Y52" i="1"/>
  <c r="Y53" i="1"/>
  <c r="Y69" i="1"/>
  <c r="Y50" i="1"/>
  <c r="Y55" i="1"/>
  <c r="Y49" i="1"/>
  <c r="Y56" i="1"/>
  <c r="AA41" i="14"/>
  <c r="Z72" i="14"/>
  <c r="Z73" i="14"/>
  <c r="Z74" i="14"/>
  <c r="Z75" i="14"/>
  <c r="Z76" i="14"/>
  <c r="Z77" i="14"/>
  <c r="Z78" i="14"/>
  <c r="Z79" i="14"/>
  <c r="Z80" i="14"/>
  <c r="Z81" i="14"/>
  <c r="Z82" i="14"/>
  <c r="Z47" i="14"/>
  <c r="Z49" i="14"/>
  <c r="Z51" i="14"/>
  <c r="Z59" i="14"/>
  <c r="Z62" i="14"/>
  <c r="Z64" i="14"/>
  <c r="Z66" i="14"/>
  <c r="Z68" i="14"/>
  <c r="Z63" i="14"/>
  <c r="Z67" i="14"/>
  <c r="Z54" i="14"/>
  <c r="Z60" i="14"/>
  <c r="Z61" i="14"/>
  <c r="Z65" i="14"/>
  <c r="Z53" i="14"/>
  <c r="Z46" i="14"/>
  <c r="Z50" i="14"/>
  <c r="Z55" i="14"/>
  <c r="Z56" i="14"/>
  <c r="Z69" i="14"/>
  <c r="Z48" i="14"/>
  <c r="Z52" i="14"/>
  <c r="Z41" i="15"/>
  <c r="Y74" i="15"/>
  <c r="Y72" i="15"/>
  <c r="Y75" i="15"/>
  <c r="Y77" i="15"/>
  <c r="Y79" i="15"/>
  <c r="Y81" i="15"/>
  <c r="Y78" i="15"/>
  <c r="Y76" i="15"/>
  <c r="Y59" i="15"/>
  <c r="Y60" i="15"/>
  <c r="Y61" i="15"/>
  <c r="Y62" i="15"/>
  <c r="Y63" i="15"/>
  <c r="Y64" i="15"/>
  <c r="Y65" i="15"/>
  <c r="Y66" i="15"/>
  <c r="Y67" i="15"/>
  <c r="Y68" i="15"/>
  <c r="Y69" i="15"/>
  <c r="Y80" i="15"/>
  <c r="Y46" i="15"/>
  <c r="Y48" i="15"/>
  <c r="Y50" i="15"/>
  <c r="Y52" i="15"/>
  <c r="Y55" i="15"/>
  <c r="Y54" i="15"/>
  <c r="Y56" i="15"/>
  <c r="Y82" i="15"/>
  <c r="Y53" i="15"/>
  <c r="Y47" i="15"/>
  <c r="Y49" i="15"/>
  <c r="Y73" i="15"/>
  <c r="Y51" i="15"/>
  <c r="Z41" i="16"/>
  <c r="Y72" i="16"/>
  <c r="Y74" i="16"/>
  <c r="Y76" i="16"/>
  <c r="Y78" i="16"/>
  <c r="Y80" i="16"/>
  <c r="Y82" i="16"/>
  <c r="Y75" i="16"/>
  <c r="Y79" i="16"/>
  <c r="Y59" i="16"/>
  <c r="Y60" i="16"/>
  <c r="Y61" i="16"/>
  <c r="Y62" i="16"/>
  <c r="Y63" i="16"/>
  <c r="Y64" i="16"/>
  <c r="Y65" i="16"/>
  <c r="Y66" i="16"/>
  <c r="Y67" i="16"/>
  <c r="Y68" i="16"/>
  <c r="Y69" i="16"/>
  <c r="Y77" i="16"/>
  <c r="Y46" i="16"/>
  <c r="Y48" i="16"/>
  <c r="Y50" i="16"/>
  <c r="Y52" i="16"/>
  <c r="Y55" i="16"/>
  <c r="Y49" i="16"/>
  <c r="Y51" i="16"/>
  <c r="Y81" i="16"/>
  <c r="Y47" i="16"/>
  <c r="Y53" i="16"/>
  <c r="Y54" i="16"/>
  <c r="Y56" i="16"/>
  <c r="Y73" i="16"/>
  <c r="Q50" i="1"/>
  <c r="P50" i="1"/>
  <c r="H50" i="14"/>
  <c r="J50" i="14"/>
  <c r="K50" i="1"/>
  <c r="I50" i="1"/>
  <c r="H50" i="1"/>
  <c r="L50" i="1"/>
  <c r="O50" i="1"/>
  <c r="J50" i="1"/>
  <c r="G102" i="1"/>
  <c r="G108" i="1" s="1"/>
  <c r="G90" i="16"/>
  <c r="G40" i="5" s="1"/>
  <c r="G30" i="16"/>
  <c r="G114" i="17" s="1"/>
  <c r="G80" i="17" s="1"/>
  <c r="G99" i="16"/>
  <c r="G90" i="15"/>
  <c r="G39" i="5" s="1"/>
  <c r="G30" i="15"/>
  <c r="G107" i="17" s="1"/>
  <c r="G102" i="14"/>
  <c r="G108" i="14" s="1"/>
  <c r="G34" i="14"/>
  <c r="G36" i="14" s="1"/>
  <c r="H26" i="14" s="1"/>
  <c r="G34" i="1"/>
  <c r="G36" i="1" s="1"/>
  <c r="H26" i="1" s="1"/>
  <c r="R50" i="1" l="1"/>
  <c r="M50" i="1"/>
  <c r="K50" i="14"/>
  <c r="L50" i="14"/>
  <c r="I50" i="14"/>
  <c r="G20" i="17"/>
  <c r="G21" i="17" s="1"/>
  <c r="G79" i="17"/>
  <c r="G86" i="17" s="1"/>
  <c r="Y71" i="1"/>
  <c r="Z71" i="14"/>
  <c r="Y58" i="15"/>
  <c r="Z58" i="14"/>
  <c r="Y58" i="1"/>
  <c r="Y71" i="15"/>
  <c r="Y58" i="16"/>
  <c r="Y71" i="16"/>
  <c r="Y45" i="15"/>
  <c r="Z45" i="14"/>
  <c r="Y45" i="1"/>
  <c r="H45" i="14"/>
  <c r="H24" i="14" s="1"/>
  <c r="Y45" i="16"/>
  <c r="H45" i="1"/>
  <c r="H24" i="1" s="1"/>
  <c r="H90" i="17" s="1"/>
  <c r="AA41" i="16"/>
  <c r="Z72" i="16"/>
  <c r="Z73" i="16"/>
  <c r="Z74" i="16"/>
  <c r="Z75" i="16"/>
  <c r="Z76" i="16"/>
  <c r="Z77" i="16"/>
  <c r="Z78" i="16"/>
  <c r="Z79" i="16"/>
  <c r="Z80" i="16"/>
  <c r="Z81" i="16"/>
  <c r="Z82" i="16"/>
  <c r="Z60" i="16"/>
  <c r="Z62" i="16"/>
  <c r="Z64" i="16"/>
  <c r="Z66" i="16"/>
  <c r="Z68" i="16"/>
  <c r="Z59" i="16"/>
  <c r="Z63" i="16"/>
  <c r="Z67" i="16"/>
  <c r="Z48" i="16"/>
  <c r="Z69" i="16"/>
  <c r="Z54" i="16"/>
  <c r="Z46" i="16"/>
  <c r="Z49" i="16"/>
  <c r="Z56" i="16"/>
  <c r="Z50" i="16"/>
  <c r="Z52" i="16"/>
  <c r="Z55" i="16"/>
  <c r="Z61" i="16"/>
  <c r="Z65" i="16"/>
  <c r="Z47" i="16"/>
  <c r="Z53" i="16"/>
  <c r="Z51" i="16"/>
  <c r="AB41" i="14"/>
  <c r="AA72" i="14"/>
  <c r="AA73" i="14"/>
  <c r="AA74" i="14"/>
  <c r="AA75" i="14"/>
  <c r="AA76" i="14"/>
  <c r="AA77" i="14"/>
  <c r="AA78" i="14"/>
  <c r="AA79" i="14"/>
  <c r="AA80" i="14"/>
  <c r="AA81" i="14"/>
  <c r="AA82" i="14"/>
  <c r="AA59" i="14"/>
  <c r="AA60" i="14"/>
  <c r="AA61" i="14"/>
  <c r="AA63" i="14"/>
  <c r="AA65" i="14"/>
  <c r="AA67" i="14"/>
  <c r="AA69" i="14"/>
  <c r="AA53" i="14"/>
  <c r="AA54" i="14"/>
  <c r="AA47" i="14"/>
  <c r="AA49" i="14"/>
  <c r="AA51" i="14"/>
  <c r="AA56" i="14"/>
  <c r="AA48" i="14"/>
  <c r="AA52" i="14"/>
  <c r="AA62" i="14"/>
  <c r="AA64" i="14"/>
  <c r="AA68" i="14"/>
  <c r="AA46" i="14"/>
  <c r="AA50" i="14"/>
  <c r="AA55" i="14"/>
  <c r="AA66" i="14"/>
  <c r="AA41" i="1"/>
  <c r="Z72" i="1"/>
  <c r="Z73" i="1"/>
  <c r="Z74" i="1"/>
  <c r="Z75" i="1"/>
  <c r="Z76" i="1"/>
  <c r="Z77" i="1"/>
  <c r="Z78" i="1"/>
  <c r="Z79" i="1"/>
  <c r="Z69" i="1"/>
  <c r="Z82" i="1"/>
  <c r="Z60" i="1"/>
  <c r="Z62" i="1"/>
  <c r="Z64" i="1"/>
  <c r="Z66" i="1"/>
  <c r="Z68" i="1"/>
  <c r="Z81" i="1"/>
  <c r="Z59" i="1"/>
  <c r="Z63" i="1"/>
  <c r="Z67" i="1"/>
  <c r="Z48" i="1"/>
  <c r="Z49" i="1"/>
  <c r="Z56" i="1"/>
  <c r="Z52" i="1"/>
  <c r="Z53" i="1"/>
  <c r="Z47" i="1"/>
  <c r="Z50" i="1"/>
  <c r="Z55" i="1"/>
  <c r="Z80" i="1"/>
  <c r="Z46" i="1"/>
  <c r="Z51" i="1"/>
  <c r="Z54" i="1"/>
  <c r="Z61" i="1"/>
  <c r="Z65" i="1"/>
  <c r="AA41" i="15"/>
  <c r="Z72" i="15"/>
  <c r="Z73" i="15"/>
  <c r="Z82" i="15"/>
  <c r="Z75" i="15"/>
  <c r="Z80" i="15"/>
  <c r="Z78" i="15"/>
  <c r="Z81" i="15"/>
  <c r="Z77" i="15"/>
  <c r="Z74" i="15"/>
  <c r="Z79" i="15"/>
  <c r="Z60" i="15"/>
  <c r="Z62" i="15"/>
  <c r="Z64" i="15"/>
  <c r="Z66" i="15"/>
  <c r="Z68" i="15"/>
  <c r="Z59" i="15"/>
  <c r="Z63" i="15"/>
  <c r="Z67" i="15"/>
  <c r="Z48" i="15"/>
  <c r="Z51" i="15"/>
  <c r="Z53" i="15"/>
  <c r="Z61" i="15"/>
  <c r="Z52" i="15"/>
  <c r="Z76" i="15"/>
  <c r="Z46" i="15"/>
  <c r="Z50" i="15"/>
  <c r="Z54" i="15"/>
  <c r="Z55" i="15"/>
  <c r="Z56" i="15"/>
  <c r="Z65" i="15"/>
  <c r="Z69" i="15"/>
  <c r="Z47" i="15"/>
  <c r="Z49" i="15"/>
  <c r="I50" i="16"/>
  <c r="K50" i="16"/>
  <c r="J50" i="16"/>
  <c r="H50" i="16"/>
  <c r="L50" i="16"/>
  <c r="K50" i="15"/>
  <c r="I50" i="15"/>
  <c r="J50" i="15"/>
  <c r="H50" i="15"/>
  <c r="L50" i="15"/>
  <c r="H107" i="1"/>
  <c r="H98" i="1"/>
  <c r="G102" i="16"/>
  <c r="G108" i="16" s="1"/>
  <c r="G34" i="16"/>
  <c r="G36" i="16" s="1"/>
  <c r="H26" i="16" s="1"/>
  <c r="G102" i="15"/>
  <c r="G108" i="15" s="1"/>
  <c r="G34" i="15"/>
  <c r="G36" i="15" s="1"/>
  <c r="H26" i="15" s="1"/>
  <c r="H107" i="14"/>
  <c r="H98" i="14"/>
  <c r="H105" i="14" l="1"/>
  <c r="H97" i="17"/>
  <c r="H96" i="14"/>
  <c r="G32" i="17"/>
  <c r="G33" i="17" s="1"/>
  <c r="AA71" i="14"/>
  <c r="Z58" i="15"/>
  <c r="AA58" i="14"/>
  <c r="Z71" i="15"/>
  <c r="Z58" i="1"/>
  <c r="Z71" i="1"/>
  <c r="Z58" i="16"/>
  <c r="Z71" i="16"/>
  <c r="H91" i="14"/>
  <c r="H105" i="1"/>
  <c r="H27" i="1"/>
  <c r="H90" i="1" s="1"/>
  <c r="H37" i="5" s="1"/>
  <c r="H91" i="1"/>
  <c r="H96" i="1"/>
  <c r="H45" i="16"/>
  <c r="H24" i="16" s="1"/>
  <c r="Z45" i="16"/>
  <c r="H27" i="14"/>
  <c r="H30" i="14" s="1"/>
  <c r="H100" i="17" s="1"/>
  <c r="Z45" i="1"/>
  <c r="AA45" i="14"/>
  <c r="H45" i="15"/>
  <c r="H24" i="15" s="1"/>
  <c r="H104" i="17" s="1"/>
  <c r="Z45" i="15"/>
  <c r="AB41" i="1"/>
  <c r="AA73" i="1"/>
  <c r="AA75" i="1"/>
  <c r="AA77" i="1"/>
  <c r="AA79" i="1"/>
  <c r="AA80" i="1"/>
  <c r="AA81" i="1"/>
  <c r="AA82" i="1"/>
  <c r="AA76" i="1"/>
  <c r="AA78" i="1"/>
  <c r="AA59" i="1"/>
  <c r="AA61" i="1"/>
  <c r="AA63" i="1"/>
  <c r="AA65" i="1"/>
  <c r="AA67" i="1"/>
  <c r="AA72" i="1"/>
  <c r="AA69" i="1"/>
  <c r="AA47" i="1"/>
  <c r="AA50" i="1"/>
  <c r="AA55" i="1"/>
  <c r="AA46" i="1"/>
  <c r="AA51" i="1"/>
  <c r="AA54" i="1"/>
  <c r="AA62" i="1"/>
  <c r="AA66" i="1"/>
  <c r="AA74" i="1"/>
  <c r="AA60" i="1"/>
  <c r="AA64" i="1"/>
  <c r="AA68" i="1"/>
  <c r="AA48" i="1"/>
  <c r="AA49" i="1"/>
  <c r="AA56" i="1"/>
  <c r="AA52" i="1"/>
  <c r="AA53" i="1"/>
  <c r="AB41" i="15"/>
  <c r="AA72" i="15"/>
  <c r="AA73" i="15"/>
  <c r="AA74" i="15"/>
  <c r="AA75" i="15"/>
  <c r="AA76" i="15"/>
  <c r="AA77" i="15"/>
  <c r="AA78" i="15"/>
  <c r="AA79" i="15"/>
  <c r="AA80" i="15"/>
  <c r="AA81" i="15"/>
  <c r="AA82" i="15"/>
  <c r="AA59" i="15"/>
  <c r="AA61" i="15"/>
  <c r="AA63" i="15"/>
  <c r="AA65" i="15"/>
  <c r="AA67" i="15"/>
  <c r="AA69" i="15"/>
  <c r="AA47" i="15"/>
  <c r="AA49" i="15"/>
  <c r="AA51" i="15"/>
  <c r="AA56" i="15"/>
  <c r="AA46" i="15"/>
  <c r="AA62" i="15"/>
  <c r="AA66" i="15"/>
  <c r="AA52" i="15"/>
  <c r="AA60" i="15"/>
  <c r="AA64" i="15"/>
  <c r="AA68" i="15"/>
  <c r="AA48" i="15"/>
  <c r="AA53" i="15"/>
  <c r="AA50" i="15"/>
  <c r="AA54" i="15"/>
  <c r="AA55" i="15"/>
  <c r="AC41" i="14"/>
  <c r="AB72" i="14"/>
  <c r="AB76" i="14"/>
  <c r="AB80" i="14"/>
  <c r="AB75" i="14"/>
  <c r="AB78" i="14"/>
  <c r="AB81" i="14"/>
  <c r="AB74" i="14"/>
  <c r="AB77" i="14"/>
  <c r="AB82" i="14"/>
  <c r="AB60" i="14"/>
  <c r="AB73" i="14"/>
  <c r="AB46" i="14"/>
  <c r="AB48" i="14"/>
  <c r="AB50" i="14"/>
  <c r="AB52" i="14"/>
  <c r="AB79" i="14"/>
  <c r="AB61" i="14"/>
  <c r="AB63" i="14"/>
  <c r="AB65" i="14"/>
  <c r="AB67" i="14"/>
  <c r="AB69" i="14"/>
  <c r="AB53" i="14"/>
  <c r="AB54" i="14"/>
  <c r="AB62" i="14"/>
  <c r="AB66" i="14"/>
  <c r="AB64" i="14"/>
  <c r="AB59" i="14"/>
  <c r="AB47" i="14"/>
  <c r="AB51" i="14"/>
  <c r="AB68" i="14"/>
  <c r="AB56" i="14"/>
  <c r="AB49" i="14"/>
  <c r="AB55" i="14"/>
  <c r="AB41" i="16"/>
  <c r="AA72" i="16"/>
  <c r="AA74" i="16"/>
  <c r="AA76" i="16"/>
  <c r="AA78" i="16"/>
  <c r="AA80" i="16"/>
  <c r="AA82" i="16"/>
  <c r="AA75" i="16"/>
  <c r="AA79" i="16"/>
  <c r="AA73" i="16"/>
  <c r="AA81" i="16"/>
  <c r="AA59" i="16"/>
  <c r="AA61" i="16"/>
  <c r="AA63" i="16"/>
  <c r="AA65" i="16"/>
  <c r="AA67" i="16"/>
  <c r="AA69" i="16"/>
  <c r="AA47" i="16"/>
  <c r="AA77" i="16"/>
  <c r="AA46" i="16"/>
  <c r="AA49" i="16"/>
  <c r="AA51" i="16"/>
  <c r="AA56" i="16"/>
  <c r="AA52" i="16"/>
  <c r="AA66" i="16"/>
  <c r="AA53" i="16"/>
  <c r="AA60" i="16"/>
  <c r="AA64" i="16"/>
  <c r="AA68" i="16"/>
  <c r="AA48" i="16"/>
  <c r="AA50" i="16"/>
  <c r="AA55" i="16"/>
  <c r="AA62" i="16"/>
  <c r="AA54" i="16"/>
  <c r="H107" i="16"/>
  <c r="H98" i="16"/>
  <c r="H107" i="15"/>
  <c r="H98" i="15"/>
  <c r="AB58" i="14" l="1"/>
  <c r="H111" i="17"/>
  <c r="H69" i="17" s="1"/>
  <c r="H68" i="17" s="1"/>
  <c r="H72" i="17" s="1"/>
  <c r="AA71" i="15"/>
  <c r="AA71" i="1"/>
  <c r="AA58" i="15"/>
  <c r="AB71" i="14"/>
  <c r="AA58" i="1"/>
  <c r="H99" i="1"/>
  <c r="AA58" i="16"/>
  <c r="AA71" i="16"/>
  <c r="H27" i="16"/>
  <c r="H30" i="16" s="1"/>
  <c r="H114" i="17" s="1"/>
  <c r="H80" i="17" s="1"/>
  <c r="H105" i="16"/>
  <c r="H91" i="16"/>
  <c r="H30" i="1"/>
  <c r="H99" i="14"/>
  <c r="H96" i="16"/>
  <c r="H96" i="15"/>
  <c r="H91" i="15"/>
  <c r="H105" i="15"/>
  <c r="H27" i="15"/>
  <c r="H30" i="15" s="1"/>
  <c r="H107" i="17" s="1"/>
  <c r="H90" i="14"/>
  <c r="H38" i="5" s="1"/>
  <c r="AA45" i="16"/>
  <c r="AA45" i="15"/>
  <c r="AA45" i="1"/>
  <c r="AB45" i="14"/>
  <c r="AC72" i="14"/>
  <c r="AC73" i="14"/>
  <c r="AC74" i="14"/>
  <c r="AC75" i="14"/>
  <c r="AC76" i="14"/>
  <c r="AC77" i="14"/>
  <c r="AC78" i="14"/>
  <c r="AC79" i="14"/>
  <c r="AC80" i="14"/>
  <c r="AC81" i="14"/>
  <c r="AC82" i="14"/>
  <c r="AC61" i="14"/>
  <c r="AC62" i="14"/>
  <c r="AC63" i="14"/>
  <c r="AC64" i="14"/>
  <c r="AC65" i="14"/>
  <c r="AC66" i="14"/>
  <c r="AC67" i="14"/>
  <c r="AC68" i="14"/>
  <c r="AC69" i="14"/>
  <c r="AC60" i="14"/>
  <c r="AC46" i="14"/>
  <c r="AC48" i="14"/>
  <c r="AC50" i="14"/>
  <c r="AC52" i="14"/>
  <c r="AC55" i="14"/>
  <c r="AC59" i="14"/>
  <c r="AC49" i="14"/>
  <c r="AC47" i="14"/>
  <c r="AC54" i="14"/>
  <c r="AC51" i="14"/>
  <c r="AC53" i="14"/>
  <c r="AC56" i="14"/>
  <c r="AC41" i="1"/>
  <c r="AB73" i="1"/>
  <c r="AB75" i="1"/>
  <c r="AB77" i="1"/>
  <c r="AB72" i="1"/>
  <c r="AB76" i="1"/>
  <c r="AB80" i="1"/>
  <c r="AB82" i="1"/>
  <c r="AB81" i="1"/>
  <c r="AB78" i="1"/>
  <c r="AB79" i="1"/>
  <c r="AB59" i="1"/>
  <c r="AB61" i="1"/>
  <c r="AB63" i="1"/>
  <c r="AB65" i="1"/>
  <c r="AB67" i="1"/>
  <c r="AB62" i="1"/>
  <c r="AB66" i="1"/>
  <c r="AB52" i="1"/>
  <c r="AB53" i="1"/>
  <c r="AB74" i="1"/>
  <c r="AB60" i="1"/>
  <c r="AB64" i="1"/>
  <c r="AB68" i="1"/>
  <c r="AB49" i="1"/>
  <c r="AB47" i="1"/>
  <c r="AB50" i="1"/>
  <c r="AB55" i="1"/>
  <c r="AB48" i="1"/>
  <c r="AB56" i="1"/>
  <c r="AB69" i="1"/>
  <c r="AB46" i="1"/>
  <c r="AB51" i="1"/>
  <c r="AB54" i="1"/>
  <c r="AC41" i="16"/>
  <c r="AB73" i="16"/>
  <c r="AB75" i="16"/>
  <c r="AB77" i="16"/>
  <c r="AB79" i="16"/>
  <c r="AB81" i="16"/>
  <c r="AB74" i="16"/>
  <c r="AB78" i="16"/>
  <c r="AB82" i="16"/>
  <c r="AB76" i="16"/>
  <c r="AB59" i="16"/>
  <c r="AB61" i="16"/>
  <c r="AB63" i="16"/>
  <c r="AB65" i="16"/>
  <c r="AB67" i="16"/>
  <c r="AB69" i="16"/>
  <c r="AB62" i="16"/>
  <c r="AB66" i="16"/>
  <c r="AB53" i="16"/>
  <c r="AB54" i="16"/>
  <c r="AB60" i="16"/>
  <c r="AB48" i="16"/>
  <c r="AB47" i="16"/>
  <c r="AB50" i="16"/>
  <c r="AB55" i="16"/>
  <c r="AB72" i="16"/>
  <c r="AB46" i="16"/>
  <c r="AB49" i="16"/>
  <c r="AB51" i="16"/>
  <c r="AB56" i="16"/>
  <c r="AB64" i="16"/>
  <c r="AB68" i="16"/>
  <c r="AB80" i="16"/>
  <c r="AB52" i="16"/>
  <c r="AC41" i="15"/>
  <c r="AB72" i="15"/>
  <c r="AB73" i="15"/>
  <c r="AB74" i="15"/>
  <c r="AB76" i="15"/>
  <c r="AB78" i="15"/>
  <c r="AB80" i="15"/>
  <c r="AB77" i="15"/>
  <c r="AB75" i="15"/>
  <c r="AB82" i="15"/>
  <c r="AB81" i="15"/>
  <c r="AB79" i="15"/>
  <c r="AB59" i="15"/>
  <c r="AB61" i="15"/>
  <c r="AB63" i="15"/>
  <c r="AB65" i="15"/>
  <c r="AB67" i="15"/>
  <c r="AB69" i="15"/>
  <c r="AB53" i="15"/>
  <c r="AB54" i="15"/>
  <c r="AB62" i="15"/>
  <c r="AB66" i="15"/>
  <c r="AB49" i="15"/>
  <c r="AB52" i="15"/>
  <c r="AB60" i="15"/>
  <c r="AB47" i="15"/>
  <c r="AB50" i="15"/>
  <c r="AB55" i="15"/>
  <c r="AB46" i="15"/>
  <c r="AB51" i="15"/>
  <c r="AB64" i="15"/>
  <c r="AB68" i="15"/>
  <c r="AB48" i="15"/>
  <c r="AB56" i="15"/>
  <c r="K51" i="14"/>
  <c r="M51" i="14"/>
  <c r="J51" i="14"/>
  <c r="L51" i="14"/>
  <c r="I51" i="14"/>
  <c r="H102" i="14"/>
  <c r="H108" i="14" s="1"/>
  <c r="H34" i="14"/>
  <c r="H36" i="14" s="1"/>
  <c r="I26" i="14" s="1"/>
  <c r="H99" i="15" l="1"/>
  <c r="H90" i="15"/>
  <c r="H39" i="5" s="1"/>
  <c r="R51" i="1"/>
  <c r="H93" i="17"/>
  <c r="H99" i="16"/>
  <c r="H90" i="16"/>
  <c r="H40" i="5" s="1"/>
  <c r="H20" i="17"/>
  <c r="H21" i="17" s="1"/>
  <c r="H79" i="17"/>
  <c r="H86" i="17" s="1"/>
  <c r="H73" i="17"/>
  <c r="H16" i="17" s="1"/>
  <c r="H17" i="17" s="1"/>
  <c r="H12" i="17"/>
  <c r="H13" i="17" s="1"/>
  <c r="H84" i="17"/>
  <c r="H28" i="17" s="1"/>
  <c r="H29" i="17" s="1"/>
  <c r="AB58" i="1"/>
  <c r="AC71" i="14"/>
  <c r="AC58" i="14"/>
  <c r="AB71" i="15"/>
  <c r="AB58" i="15"/>
  <c r="AB71" i="1"/>
  <c r="AB58" i="16"/>
  <c r="AB71" i="16"/>
  <c r="M51" i="1"/>
  <c r="Q51" i="1"/>
  <c r="L51" i="1"/>
  <c r="O51" i="1"/>
  <c r="P51" i="1"/>
  <c r="H102" i="1"/>
  <c r="H108" i="1" s="1"/>
  <c r="J51" i="1"/>
  <c r="S51" i="1"/>
  <c r="I51" i="1"/>
  <c r="I45" i="1" s="1"/>
  <c r="I24" i="1" s="1"/>
  <c r="I91" i="1" s="1"/>
  <c r="H34" i="1"/>
  <c r="H36" i="1" s="1"/>
  <c r="I26" i="1" s="1"/>
  <c r="I107" i="1" s="1"/>
  <c r="K51" i="1"/>
  <c r="I45" i="14"/>
  <c r="I24" i="14" s="1"/>
  <c r="I97" i="17" s="1"/>
  <c r="AB45" i="15"/>
  <c r="AC45" i="14"/>
  <c r="AB45" i="16"/>
  <c r="AB45" i="1"/>
  <c r="AC72" i="1"/>
  <c r="AC74" i="1"/>
  <c r="AC76" i="1"/>
  <c r="AC78" i="1"/>
  <c r="AC59" i="1"/>
  <c r="AC60" i="1"/>
  <c r="AC61" i="1"/>
  <c r="AC62" i="1"/>
  <c r="AC63" i="1"/>
  <c r="AC64" i="1"/>
  <c r="AC65" i="1"/>
  <c r="AC66" i="1"/>
  <c r="AC67" i="1"/>
  <c r="AC68" i="1"/>
  <c r="AC73" i="1"/>
  <c r="AC81" i="1"/>
  <c r="AC77" i="1"/>
  <c r="AC69" i="1"/>
  <c r="AC46" i="1"/>
  <c r="AC51" i="1"/>
  <c r="AC54" i="1"/>
  <c r="AC80" i="1"/>
  <c r="AC50" i="1"/>
  <c r="AC55" i="1"/>
  <c r="AC79" i="1"/>
  <c r="AC82" i="1"/>
  <c r="AC49" i="1"/>
  <c r="AC56" i="1"/>
  <c r="AC75" i="1"/>
  <c r="AC52" i="1"/>
  <c r="AC53" i="1"/>
  <c r="AC47" i="1"/>
  <c r="AC48" i="1"/>
  <c r="AC72" i="15"/>
  <c r="AC79" i="15"/>
  <c r="AC77" i="15"/>
  <c r="AC80" i="15"/>
  <c r="AC75" i="15"/>
  <c r="AC78" i="15"/>
  <c r="AC82" i="15"/>
  <c r="AC59" i="15"/>
  <c r="AC60" i="15"/>
  <c r="AC61" i="15"/>
  <c r="AC62" i="15"/>
  <c r="AC63" i="15"/>
  <c r="AC64" i="15"/>
  <c r="AC65" i="15"/>
  <c r="AC66" i="15"/>
  <c r="AC67" i="15"/>
  <c r="AC68" i="15"/>
  <c r="AC69" i="15"/>
  <c r="AC81" i="15"/>
  <c r="AC74" i="15"/>
  <c r="AC46" i="15"/>
  <c r="AC48" i="15"/>
  <c r="AC50" i="15"/>
  <c r="AC52" i="15"/>
  <c r="AC55" i="15"/>
  <c r="AC73" i="15"/>
  <c r="AC76" i="15"/>
  <c r="AC47" i="15"/>
  <c r="AC51" i="15"/>
  <c r="AC56" i="15"/>
  <c r="AC49" i="15"/>
  <c r="AC53" i="15"/>
  <c r="AC54" i="15"/>
  <c r="AC73" i="16"/>
  <c r="AC75" i="16"/>
  <c r="AC77" i="16"/>
  <c r="AC79" i="16"/>
  <c r="AC81" i="16"/>
  <c r="AC59" i="16"/>
  <c r="AC60" i="16"/>
  <c r="AC61" i="16"/>
  <c r="AC62" i="16"/>
  <c r="AC63" i="16"/>
  <c r="AC64" i="16"/>
  <c r="AC65" i="16"/>
  <c r="AC66" i="16"/>
  <c r="AC67" i="16"/>
  <c r="AC68" i="16"/>
  <c r="AC69" i="16"/>
  <c r="AC74" i="16"/>
  <c r="AC78" i="16"/>
  <c r="AC82" i="16"/>
  <c r="AC72" i="16"/>
  <c r="AC80" i="16"/>
  <c r="AC46" i="16"/>
  <c r="AC48" i="16"/>
  <c r="AC47" i="16"/>
  <c r="AC50" i="16"/>
  <c r="AC52" i="16"/>
  <c r="AC55" i="16"/>
  <c r="AC49" i="16"/>
  <c r="AC56" i="16"/>
  <c r="AC53" i="16"/>
  <c r="AC54" i="16"/>
  <c r="AC76" i="16"/>
  <c r="AC51" i="16"/>
  <c r="K51" i="16"/>
  <c r="M51" i="16"/>
  <c r="L51" i="16"/>
  <c r="I51" i="16"/>
  <c r="J51" i="16"/>
  <c r="I51" i="15"/>
  <c r="M51" i="15"/>
  <c r="L51" i="15"/>
  <c r="J51" i="15"/>
  <c r="K51" i="15"/>
  <c r="H102" i="16"/>
  <c r="H108" i="16" s="1"/>
  <c r="H34" i="16"/>
  <c r="H36" i="16" s="1"/>
  <c r="I26" i="16" s="1"/>
  <c r="H102" i="15"/>
  <c r="H108" i="15" s="1"/>
  <c r="H34" i="15"/>
  <c r="H36" i="15" s="1"/>
  <c r="I26" i="15" s="1"/>
  <c r="I98" i="14"/>
  <c r="I107" i="14"/>
  <c r="I98" i="1" l="1"/>
  <c r="I105" i="1"/>
  <c r="I90" i="17"/>
  <c r="H32" i="17"/>
  <c r="H33" i="17" s="1"/>
  <c r="AC71" i="15"/>
  <c r="AC58" i="15"/>
  <c r="AC58" i="1"/>
  <c r="AC71" i="1"/>
  <c r="AC71" i="16"/>
  <c r="AC58" i="16"/>
  <c r="I96" i="1"/>
  <c r="I27" i="1"/>
  <c r="I90" i="1" s="1"/>
  <c r="I37" i="5" s="1"/>
  <c r="I96" i="14"/>
  <c r="I91" i="14"/>
  <c r="I105" i="14"/>
  <c r="I27" i="14"/>
  <c r="I99" i="14" s="1"/>
  <c r="I45" i="15"/>
  <c r="I24" i="15" s="1"/>
  <c r="I104" i="17" s="1"/>
  <c r="AC45" i="15"/>
  <c r="AC45" i="1"/>
  <c r="I45" i="16"/>
  <c r="I24" i="16" s="1"/>
  <c r="I111" i="17" s="1"/>
  <c r="I69" i="17" s="1"/>
  <c r="I68" i="17" s="1"/>
  <c r="I72" i="17" s="1"/>
  <c r="AC45" i="16"/>
  <c r="I98" i="16"/>
  <c r="I107" i="16"/>
  <c r="I98" i="15"/>
  <c r="I107" i="15"/>
  <c r="I73" i="17" l="1"/>
  <c r="I16" i="17" s="1"/>
  <c r="I17" i="17" s="1"/>
  <c r="I12" i="17"/>
  <c r="I13" i="17" s="1"/>
  <c r="I84" i="17"/>
  <c r="I28" i="17" s="1"/>
  <c r="I29" i="17" s="1"/>
  <c r="I30" i="1"/>
  <c r="I93" i="17" s="1"/>
  <c r="I99" i="1"/>
  <c r="I30" i="14"/>
  <c r="I90" i="14"/>
  <c r="I38" i="5" s="1"/>
  <c r="I27" i="16"/>
  <c r="I30" i="16" s="1"/>
  <c r="I114" i="17" s="1"/>
  <c r="I80" i="17" s="1"/>
  <c r="I96" i="16"/>
  <c r="I91" i="16"/>
  <c r="I105" i="16"/>
  <c r="I91" i="15"/>
  <c r="I105" i="15"/>
  <c r="I27" i="15"/>
  <c r="I90" i="15" s="1"/>
  <c r="I39" i="5" s="1"/>
  <c r="I96" i="15"/>
  <c r="R52" i="1"/>
  <c r="T52" i="1"/>
  <c r="O52" i="1"/>
  <c r="M52" i="14"/>
  <c r="J52" i="14"/>
  <c r="I34" i="1"/>
  <c r="I36" i="1" s="1"/>
  <c r="J26" i="1" s="1"/>
  <c r="I30" i="15" l="1"/>
  <c r="I107" i="17" s="1"/>
  <c r="I99" i="15"/>
  <c r="O52" i="14"/>
  <c r="I100" i="17"/>
  <c r="L52" i="14"/>
  <c r="P52" i="1"/>
  <c r="M52" i="1"/>
  <c r="S52" i="1"/>
  <c r="L52" i="1"/>
  <c r="I102" i="1"/>
  <c r="I108" i="1" s="1"/>
  <c r="J52" i="1"/>
  <c r="J45" i="1" s="1"/>
  <c r="J24" i="1" s="1"/>
  <c r="J90" i="17" s="1"/>
  <c r="K52" i="1"/>
  <c r="Q52" i="1"/>
  <c r="I90" i="16"/>
  <c r="I40" i="5" s="1"/>
  <c r="I20" i="17"/>
  <c r="I21" i="17" s="1"/>
  <c r="I79" i="17"/>
  <c r="I86" i="17" s="1"/>
  <c r="I34" i="14"/>
  <c r="I36" i="14" s="1"/>
  <c r="J26" i="14" s="1"/>
  <c r="J107" i="14" s="1"/>
  <c r="K52" i="14"/>
  <c r="I102" i="14"/>
  <c r="I108" i="14" s="1"/>
  <c r="I99" i="16"/>
  <c r="J45" i="14"/>
  <c r="J24" i="14" s="1"/>
  <c r="J97" i="17" s="1"/>
  <c r="M52" i="16"/>
  <c r="J52" i="16"/>
  <c r="J45" i="16" s="1"/>
  <c r="J24" i="16" s="1"/>
  <c r="J111" i="17" s="1"/>
  <c r="J69" i="17" s="1"/>
  <c r="J68" i="17" s="1"/>
  <c r="J72" i="17" s="1"/>
  <c r="O52" i="16"/>
  <c r="K52" i="16"/>
  <c r="L52" i="16"/>
  <c r="J107" i="1"/>
  <c r="J98" i="1"/>
  <c r="I102" i="16"/>
  <c r="I108" i="16" s="1"/>
  <c r="I34" i="16"/>
  <c r="I36" i="16" s="1"/>
  <c r="J26" i="16" s="1"/>
  <c r="I102" i="15"/>
  <c r="I108" i="15" s="1"/>
  <c r="I34" i="15"/>
  <c r="I36" i="15" s="1"/>
  <c r="J26" i="15" s="1"/>
  <c r="J52" i="15" l="1"/>
  <c r="J45" i="15" s="1"/>
  <c r="J24" i="15" s="1"/>
  <c r="J104" i="17" s="1"/>
  <c r="K52" i="15"/>
  <c r="L52" i="15"/>
  <c r="O52" i="15"/>
  <c r="M52" i="15"/>
  <c r="J98" i="14"/>
  <c r="J12" i="17"/>
  <c r="J13" i="17" s="1"/>
  <c r="J73" i="17"/>
  <c r="J16" i="17" s="1"/>
  <c r="J17" i="17" s="1"/>
  <c r="J84" i="17"/>
  <c r="J28" i="17" s="1"/>
  <c r="J29" i="17" s="1"/>
  <c r="I32" i="17"/>
  <c r="I33" i="17" s="1"/>
  <c r="J105" i="1"/>
  <c r="J96" i="1"/>
  <c r="J91" i="1"/>
  <c r="J27" i="1"/>
  <c r="J99" i="1" s="1"/>
  <c r="J96" i="14"/>
  <c r="J91" i="14"/>
  <c r="J27" i="14"/>
  <c r="J99" i="14" s="1"/>
  <c r="J105" i="14"/>
  <c r="J96" i="16"/>
  <c r="J91" i="16"/>
  <c r="J105" i="16"/>
  <c r="J27" i="16"/>
  <c r="J98" i="16"/>
  <c r="J107" i="16"/>
  <c r="J98" i="15"/>
  <c r="J107" i="15"/>
  <c r="J30" i="14" l="1"/>
  <c r="O53" i="14" s="1"/>
  <c r="J30" i="1"/>
  <c r="L53" i="1" s="1"/>
  <c r="J105" i="15"/>
  <c r="J91" i="15"/>
  <c r="J90" i="1"/>
  <c r="J37" i="5" s="1"/>
  <c r="J90" i="14"/>
  <c r="J38" i="5" s="1"/>
  <c r="J96" i="15"/>
  <c r="J27" i="15"/>
  <c r="J30" i="15" s="1"/>
  <c r="O53" i="1"/>
  <c r="J99" i="16"/>
  <c r="J90" i="16"/>
  <c r="J40" i="5" s="1"/>
  <c r="J30" i="16"/>
  <c r="M53" i="1" l="1"/>
  <c r="R53" i="1"/>
  <c r="J34" i="1"/>
  <c r="J36" i="1" s="1"/>
  <c r="K26" i="1" s="1"/>
  <c r="Q53" i="1"/>
  <c r="J34" i="14"/>
  <c r="J36" i="14" s="1"/>
  <c r="K26" i="14" s="1"/>
  <c r="K98" i="14" s="1"/>
  <c r="S53" i="1"/>
  <c r="T53" i="1"/>
  <c r="J102" i="1"/>
  <c r="J108" i="1" s="1"/>
  <c r="L53" i="14"/>
  <c r="M53" i="14"/>
  <c r="J102" i="14"/>
  <c r="J108" i="14" s="1"/>
  <c r="K53" i="14"/>
  <c r="K45" i="14" s="1"/>
  <c r="K24" i="14" s="1"/>
  <c r="K97" i="17" s="1"/>
  <c r="J90" i="15"/>
  <c r="J39" i="5" s="1"/>
  <c r="P53" i="15"/>
  <c r="J107" i="17"/>
  <c r="P53" i="14"/>
  <c r="J100" i="17"/>
  <c r="P53" i="1"/>
  <c r="J93" i="17"/>
  <c r="P53" i="16"/>
  <c r="J114" i="17"/>
  <c r="J80" i="17" s="1"/>
  <c r="J99" i="15"/>
  <c r="K53" i="1"/>
  <c r="K45" i="1" s="1"/>
  <c r="K24" i="1" s="1"/>
  <c r="U53" i="1"/>
  <c r="M53" i="15"/>
  <c r="K53" i="15"/>
  <c r="O53" i="15"/>
  <c r="L53" i="15"/>
  <c r="K53" i="16"/>
  <c r="K45" i="16" s="1"/>
  <c r="K24" i="16" s="1"/>
  <c r="K111" i="17" s="1"/>
  <c r="K69" i="17" s="1"/>
  <c r="K68" i="17" s="1"/>
  <c r="K72" i="17" s="1"/>
  <c r="M53" i="16"/>
  <c r="L53" i="16"/>
  <c r="O53" i="16"/>
  <c r="K107" i="1"/>
  <c r="K98" i="1"/>
  <c r="J102" i="16"/>
  <c r="J108" i="16" s="1"/>
  <c r="J34" i="16"/>
  <c r="J36" i="16" s="1"/>
  <c r="K26" i="16" s="1"/>
  <c r="J102" i="15"/>
  <c r="J108" i="15" s="1"/>
  <c r="J34" i="15"/>
  <c r="J36" i="15" s="1"/>
  <c r="K26" i="15" s="1"/>
  <c r="K107" i="14"/>
  <c r="K105" i="1" l="1"/>
  <c r="K90" i="17"/>
  <c r="K73" i="17"/>
  <c r="K16" i="17" s="1"/>
  <c r="K17" i="17" s="1"/>
  <c r="K12" i="17"/>
  <c r="K13" i="17" s="1"/>
  <c r="K84" i="17"/>
  <c r="K28" i="17" s="1"/>
  <c r="K29" i="17" s="1"/>
  <c r="J20" i="17"/>
  <c r="J21" i="17" s="1"/>
  <c r="J79" i="17"/>
  <c r="J86" i="17" s="1"/>
  <c r="K27" i="1"/>
  <c r="K90" i="1" s="1"/>
  <c r="K37" i="5" s="1"/>
  <c r="K91" i="1"/>
  <c r="K96" i="1"/>
  <c r="K27" i="14"/>
  <c r="K90" i="14" s="1"/>
  <c r="K38" i="5" s="1"/>
  <c r="K96" i="14"/>
  <c r="K91" i="14"/>
  <c r="K105" i="14"/>
  <c r="K45" i="15"/>
  <c r="K24" i="15" s="1"/>
  <c r="K104" i="17" s="1"/>
  <c r="K105" i="16"/>
  <c r="K91" i="16"/>
  <c r="K96" i="16"/>
  <c r="K27" i="16"/>
  <c r="K107" i="16"/>
  <c r="K98" i="16"/>
  <c r="K107" i="15"/>
  <c r="K98" i="15"/>
  <c r="K30" i="14" l="1"/>
  <c r="K100" i="17" s="1"/>
  <c r="K30" i="1"/>
  <c r="K93" i="17" s="1"/>
  <c r="K99" i="1"/>
  <c r="J32" i="17"/>
  <c r="J33" i="17" s="1"/>
  <c r="K99" i="14"/>
  <c r="K96" i="15"/>
  <c r="K91" i="15"/>
  <c r="K27" i="15"/>
  <c r="K99" i="15" s="1"/>
  <c r="K105" i="15"/>
  <c r="R54" i="1"/>
  <c r="V54" i="1"/>
  <c r="Q54" i="1"/>
  <c r="S54" i="1"/>
  <c r="P54" i="1"/>
  <c r="T54" i="1"/>
  <c r="U54" i="1"/>
  <c r="P54" i="14"/>
  <c r="Q54" i="14"/>
  <c r="M54" i="1"/>
  <c r="L54" i="1"/>
  <c r="O54" i="1"/>
  <c r="M54" i="14"/>
  <c r="K102" i="1"/>
  <c r="K108" i="1" s="1"/>
  <c r="K90" i="16"/>
  <c r="K40" i="5" s="1"/>
  <c r="K30" i="16"/>
  <c r="K114" i="17" s="1"/>
  <c r="K80" i="17" s="1"/>
  <c r="K99" i="16"/>
  <c r="K102" i="14"/>
  <c r="K108" i="14" s="1"/>
  <c r="K34" i="14"/>
  <c r="K36" i="14" s="1"/>
  <c r="L26" i="14" s="1"/>
  <c r="K34" i="1"/>
  <c r="K36" i="1" s="1"/>
  <c r="L26" i="1" s="1"/>
  <c r="O54" i="14" l="1"/>
  <c r="L54" i="14"/>
  <c r="L45" i="14" s="1"/>
  <c r="L24" i="14" s="1"/>
  <c r="L97" i="17" s="1"/>
  <c r="K20" i="17"/>
  <c r="K21" i="17" s="1"/>
  <c r="K79" i="17"/>
  <c r="K86" i="17" s="1"/>
  <c r="K90" i="15"/>
  <c r="K39" i="5" s="1"/>
  <c r="K30" i="15"/>
  <c r="K107" i="17" s="1"/>
  <c r="L45" i="1"/>
  <c r="L24" i="1" s="1"/>
  <c r="L90" i="17" s="1"/>
  <c r="P54" i="16"/>
  <c r="Q54" i="16"/>
  <c r="M54" i="16"/>
  <c r="O54" i="16"/>
  <c r="L54" i="16"/>
  <c r="L45" i="16" s="1"/>
  <c r="L24" i="16" s="1"/>
  <c r="L111" i="17" s="1"/>
  <c r="L69" i="17" s="1"/>
  <c r="L68" i="17" s="1"/>
  <c r="L72" i="17" s="1"/>
  <c r="L107" i="1"/>
  <c r="L98" i="1"/>
  <c r="K102" i="16"/>
  <c r="K108" i="16" s="1"/>
  <c r="K34" i="16"/>
  <c r="K36" i="16" s="1"/>
  <c r="L26" i="16" s="1"/>
  <c r="L107" i="14"/>
  <c r="L98" i="14"/>
  <c r="P54" i="15" l="1"/>
  <c r="O54" i="15"/>
  <c r="M54" i="15"/>
  <c r="Q54" i="15"/>
  <c r="K34" i="15"/>
  <c r="K36" i="15" s="1"/>
  <c r="L26" i="15" s="1"/>
  <c r="L107" i="15" s="1"/>
  <c r="K102" i="15"/>
  <c r="K108" i="15" s="1"/>
  <c r="L54" i="15"/>
  <c r="L73" i="17"/>
  <c r="L16" i="17" s="1"/>
  <c r="L17" i="17" s="1"/>
  <c r="L12" i="17"/>
  <c r="L13" i="17" s="1"/>
  <c r="L84" i="17"/>
  <c r="L28" i="17" s="1"/>
  <c r="L29" i="17" s="1"/>
  <c r="K32" i="17"/>
  <c r="K33" i="17" s="1"/>
  <c r="L105" i="14"/>
  <c r="L27" i="14"/>
  <c r="L90" i="14" s="1"/>
  <c r="L38" i="5" s="1"/>
  <c r="L91" i="1"/>
  <c r="L27" i="1"/>
  <c r="L30" i="1" s="1"/>
  <c r="L93" i="17" s="1"/>
  <c r="L105" i="1"/>
  <c r="L96" i="1"/>
  <c r="L91" i="14"/>
  <c r="L96" i="14"/>
  <c r="L45" i="15"/>
  <c r="L24" i="15" s="1"/>
  <c r="L104" i="17" s="1"/>
  <c r="L96" i="16"/>
  <c r="L91" i="16"/>
  <c r="L105" i="16"/>
  <c r="L27" i="16"/>
  <c r="L107" i="16"/>
  <c r="L98" i="16"/>
  <c r="L30" i="14" l="1"/>
  <c r="L100" i="17" s="1"/>
  <c r="L99" i="14"/>
  <c r="L98" i="15"/>
  <c r="L99" i="1"/>
  <c r="L90" i="1"/>
  <c r="L37" i="5" s="1"/>
  <c r="L96" i="15"/>
  <c r="L91" i="15"/>
  <c r="L105" i="15"/>
  <c r="L27" i="15"/>
  <c r="L90" i="15" s="1"/>
  <c r="L39" i="5" s="1"/>
  <c r="P55" i="1"/>
  <c r="T55" i="1"/>
  <c r="S55" i="1"/>
  <c r="Q55" i="1"/>
  <c r="U55" i="1"/>
  <c r="R55" i="1"/>
  <c r="V55" i="1"/>
  <c r="W55" i="1"/>
  <c r="O55" i="14"/>
  <c r="L34" i="1"/>
  <c r="L36" i="1" s="1"/>
  <c r="M26" i="1" s="1"/>
  <c r="M98" i="1" s="1"/>
  <c r="M55" i="1"/>
  <c r="O55" i="1"/>
  <c r="L102" i="1"/>
  <c r="L108" i="1" s="1"/>
  <c r="L90" i="16"/>
  <c r="L40" i="5" s="1"/>
  <c r="L99" i="16"/>
  <c r="L30" i="16"/>
  <c r="L114" i="17" s="1"/>
  <c r="L80" i="17" s="1"/>
  <c r="P55" i="14" l="1"/>
  <c r="M55" i="14"/>
  <c r="L34" i="14"/>
  <c r="L36" i="14" s="1"/>
  <c r="M26" i="14" s="1"/>
  <c r="Q55" i="14"/>
  <c r="L102" i="14"/>
  <c r="L108" i="14" s="1"/>
  <c r="R55" i="14"/>
  <c r="L20" i="17"/>
  <c r="L21" i="17" s="1"/>
  <c r="L79" i="17"/>
  <c r="L86" i="17" s="1"/>
  <c r="L30" i="15"/>
  <c r="R55" i="15" s="1"/>
  <c r="L99" i="15"/>
  <c r="M45" i="14"/>
  <c r="M24" i="14" s="1"/>
  <c r="M97" i="17" s="1"/>
  <c r="M45" i="1"/>
  <c r="M24" i="1" s="1"/>
  <c r="M90" i="17" s="1"/>
  <c r="M107" i="1"/>
  <c r="R55" i="16"/>
  <c r="Q55" i="16"/>
  <c r="P55" i="16"/>
  <c r="M55" i="16"/>
  <c r="O55" i="16"/>
  <c r="L102" i="16"/>
  <c r="L108" i="16" s="1"/>
  <c r="L34" i="16"/>
  <c r="L36" i="16" s="1"/>
  <c r="M26" i="16" s="1"/>
  <c r="M98" i="14"/>
  <c r="M107" i="14"/>
  <c r="P55" i="15" l="1"/>
  <c r="L107" i="17"/>
  <c r="L102" i="15"/>
  <c r="L108" i="15" s="1"/>
  <c r="O55" i="15"/>
  <c r="L34" i="15"/>
  <c r="L36" i="15" s="1"/>
  <c r="M26" i="15" s="1"/>
  <c r="M98" i="15" s="1"/>
  <c r="L32" i="17"/>
  <c r="L33" i="17" s="1"/>
  <c r="Q55" i="15"/>
  <c r="M55" i="15"/>
  <c r="M45" i="15" s="1"/>
  <c r="M24" i="15" s="1"/>
  <c r="M104" i="17" s="1"/>
  <c r="M96" i="14"/>
  <c r="M91" i="14"/>
  <c r="M27" i="14"/>
  <c r="M90" i="14" s="1"/>
  <c r="M38" i="5" s="1"/>
  <c r="N38" i="5" s="1"/>
  <c r="H45" i="5" s="1"/>
  <c r="M105" i="14"/>
  <c r="M105" i="1"/>
  <c r="M96" i="1"/>
  <c r="M27" i="1"/>
  <c r="M30" i="1" s="1"/>
  <c r="M93" i="17" s="1"/>
  <c r="M91" i="1"/>
  <c r="M45" i="16"/>
  <c r="M24" i="16" s="1"/>
  <c r="M98" i="16"/>
  <c r="M107" i="16"/>
  <c r="M107" i="15" l="1"/>
  <c r="M30" i="14"/>
  <c r="M100" i="17" s="1"/>
  <c r="M111" i="17"/>
  <c r="M69" i="17" s="1"/>
  <c r="M68" i="17" s="1"/>
  <c r="M72" i="17" s="1"/>
  <c r="O56" i="1"/>
  <c r="O45" i="1" s="1"/>
  <c r="U56" i="1"/>
  <c r="U45" i="1" s="1"/>
  <c r="M99" i="14"/>
  <c r="M102" i="1"/>
  <c r="M108" i="1" s="1"/>
  <c r="T56" i="1"/>
  <c r="T45" i="1" s="1"/>
  <c r="M91" i="15"/>
  <c r="M27" i="15"/>
  <c r="M30" i="15" s="1"/>
  <c r="M107" i="17" s="1"/>
  <c r="M96" i="15"/>
  <c r="M34" i="1"/>
  <c r="M36" i="1" s="1"/>
  <c r="P56" i="1"/>
  <c r="P45" i="1" s="1"/>
  <c r="V56" i="1"/>
  <c r="V45" i="1" s="1"/>
  <c r="Q56" i="1"/>
  <c r="Q45" i="1" s="1"/>
  <c r="W56" i="1"/>
  <c r="W45" i="1" s="1"/>
  <c r="R56" i="1"/>
  <c r="R45" i="1" s="1"/>
  <c r="X56" i="1"/>
  <c r="X45" i="1" s="1"/>
  <c r="S56" i="1"/>
  <c r="S45" i="1" s="1"/>
  <c r="M27" i="16"/>
  <c r="M99" i="16" s="1"/>
  <c r="M105" i="16"/>
  <c r="M96" i="16"/>
  <c r="M91" i="16"/>
  <c r="M90" i="1"/>
  <c r="M37" i="5" s="1"/>
  <c r="N37" i="5" s="1"/>
  <c r="H44" i="5" s="1"/>
  <c r="M99" i="1"/>
  <c r="M105" i="15"/>
  <c r="O56" i="14"/>
  <c r="O45" i="14" s="1"/>
  <c r="M34" i="14" l="1"/>
  <c r="M36" i="14" s="1"/>
  <c r="M90" i="16"/>
  <c r="M40" i="5" s="1"/>
  <c r="N40" i="5" s="1"/>
  <c r="H47" i="5" s="1"/>
  <c r="S56" i="14"/>
  <c r="S45" i="14" s="1"/>
  <c r="R56" i="14"/>
  <c r="R45" i="14" s="1"/>
  <c r="P56" i="14"/>
  <c r="P45" i="14" s="1"/>
  <c r="M102" i="14"/>
  <c r="M108" i="14" s="1"/>
  <c r="Q56" i="14"/>
  <c r="Q45" i="14" s="1"/>
  <c r="M12" i="17"/>
  <c r="M13" i="17" s="1"/>
  <c r="M73" i="17"/>
  <c r="M16" i="17" s="1"/>
  <c r="M17" i="17" s="1"/>
  <c r="M84" i="17"/>
  <c r="M28" i="17" s="1"/>
  <c r="M29" i="17" s="1"/>
  <c r="M99" i="15"/>
  <c r="M90" i="15"/>
  <c r="M39" i="5" s="1"/>
  <c r="N39" i="5" s="1"/>
  <c r="H46" i="5" s="1"/>
  <c r="M30" i="16"/>
  <c r="P56" i="16" s="1"/>
  <c r="P45" i="16" s="1"/>
  <c r="O56" i="15"/>
  <c r="O45" i="15" s="1"/>
  <c r="R56" i="15"/>
  <c r="R45" i="15" s="1"/>
  <c r="S56" i="15"/>
  <c r="S45" i="15" s="1"/>
  <c r="P56" i="15"/>
  <c r="P45" i="15" s="1"/>
  <c r="Q56" i="15"/>
  <c r="Q45" i="15" s="1"/>
  <c r="M102" i="15"/>
  <c r="M108" i="15" s="1"/>
  <c r="M34" i="15"/>
  <c r="M36" i="15" s="1"/>
  <c r="O56" i="16" l="1"/>
  <c r="O45" i="16" s="1"/>
  <c r="M114" i="17"/>
  <c r="M80" i="17" s="1"/>
  <c r="R56" i="16"/>
  <c r="R45" i="16" s="1"/>
  <c r="M34" i="16"/>
  <c r="M36" i="16" s="1"/>
  <c r="Q56" i="16"/>
  <c r="Q45" i="16" s="1"/>
  <c r="M102" i="16"/>
  <c r="M108" i="16" s="1"/>
  <c r="S56" i="16"/>
  <c r="S45" i="16" s="1"/>
  <c r="M20" i="17" l="1"/>
  <c r="M21" i="17" s="1"/>
  <c r="M79" i="17"/>
  <c r="M86" i="17" s="1"/>
  <c r="M32" i="17" s="1"/>
  <c r="M33" i="17" s="1"/>
</calcChain>
</file>

<file path=xl/sharedStrings.xml><?xml version="1.0" encoding="utf-8"?>
<sst xmlns="http://schemas.openxmlformats.org/spreadsheetml/2006/main" count="388" uniqueCount="162">
  <si>
    <t>Dotation initiale</t>
  </si>
  <si>
    <t>Emprunt</t>
  </si>
  <si>
    <t>Remboursement d'emprunt</t>
  </si>
  <si>
    <t>- dont capital</t>
  </si>
  <si>
    <t>- dont intérêts</t>
  </si>
  <si>
    <t>TOTAL</t>
  </si>
  <si>
    <t>RELIQUAT DISPO AU 31/12</t>
  </si>
  <si>
    <t>Dépenses engagées</t>
  </si>
  <si>
    <t>RESSOURCES DU FONDS (€)</t>
  </si>
  <si>
    <t>DEPENSES DU FONDS (€)</t>
  </si>
  <si>
    <t>DETTE DU FONDS AU 31/12</t>
  </si>
  <si>
    <t>Hypothèses générales =</t>
  </si>
  <si>
    <t>Durée de valorisation des écon.</t>
  </si>
  <si>
    <t>(durée pendant laquelle les économies générées sont comptabilisées en ressource du fonds)</t>
  </si>
  <si>
    <t>Taux d'inflation s/ prix de l'NRJ</t>
  </si>
  <si>
    <t>En cas de recours à l'emprunt =</t>
  </si>
  <si>
    <t>Durée d'emprunt</t>
  </si>
  <si>
    <t>Taux d'emprunt</t>
  </si>
  <si>
    <t>Index inflation</t>
  </si>
  <si>
    <t>Données de calcul =</t>
  </si>
  <si>
    <t>Calcul des économies</t>
  </si>
  <si>
    <t>Taux de report des excédents</t>
  </si>
  <si>
    <t>(quelle partie du reliquat au 31/12 est réinvesti les années suivantes dans le fonds)</t>
  </si>
  <si>
    <t>Rembourst prêts K</t>
  </si>
  <si>
    <t>Rembourst prêts I</t>
  </si>
  <si>
    <t>DONNEES POUR GRAPHIQUES</t>
  </si>
  <si>
    <t>Taux de conso de l'env en N</t>
  </si>
  <si>
    <t>Scenario 1 : dot. initiale de 100 + écon. d'NRJ générées</t>
  </si>
  <si>
    <t>Sensibilité de la dynamique de l'enveloppe à l'allocation de ressources complémentaires - montants en k€</t>
  </si>
  <si>
    <t>Ressources récurr. affectées</t>
  </si>
  <si>
    <t>Dépenses de l'année N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</si>
  <si>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</si>
  <si>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</si>
  <si>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</si>
  <si>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</si>
  <si>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</si>
  <si>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</si>
  <si>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</si>
  <si>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</si>
  <si>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</si>
  <si>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</si>
  <si>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</si>
  <si>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Econ. auto-générées alimentant le fonds</t>
  </si>
  <si>
    <t>Enveloppe dispo. en N</t>
  </si>
  <si>
    <t>Report stock N-1</t>
  </si>
  <si>
    <t>Econ. auto-générées</t>
  </si>
  <si>
    <t>Scenario 2 : scén 1 + temps de retour ramené de 10 à 5 ans</t>
  </si>
  <si>
    <t>Scénario 4 : scén 3 + emprunt de 100 k€ en année 0</t>
  </si>
  <si>
    <t>TOTAUX</t>
  </si>
  <si>
    <t>Evolution de l'enveloppe disponible et des économies auto-générées (en k€)</t>
  </si>
  <si>
    <t>Décomposition des ressources alimentant le fonds en année N (en k€)</t>
  </si>
  <si>
    <t>RECETTES</t>
  </si>
  <si>
    <t>DEPENSES</t>
  </si>
  <si>
    <t>Section de fonctionnement</t>
  </si>
  <si>
    <t>Section d'investissement</t>
  </si>
  <si>
    <t>Frais financiers</t>
  </si>
  <si>
    <t>Fonctionnement</t>
  </si>
  <si>
    <t>Investissement</t>
  </si>
  <si>
    <t>Recettes courantes</t>
  </si>
  <si>
    <t>Epargne brute (ou CAF)</t>
  </si>
  <si>
    <r>
      <t xml:space="preserve">Dépenses de gestion
</t>
    </r>
    <r>
      <rPr>
        <i/>
        <sz val="11"/>
        <color theme="1"/>
        <rFont val="Calibri"/>
        <family val="2"/>
        <scheme val="minor"/>
      </rPr>
      <t>* dont énergie</t>
    </r>
  </si>
  <si>
    <t>Capital de la dette</t>
  </si>
  <si>
    <t>Dépenses d'investissement</t>
  </si>
  <si>
    <t>Recettes propres d'invest.</t>
  </si>
  <si>
    <t>Emprunt nouveau</t>
  </si>
  <si>
    <r>
      <t xml:space="preserve">=&gt; </t>
    </r>
    <r>
      <rPr>
        <b/>
        <i/>
        <u/>
        <sz val="11"/>
        <color theme="1"/>
        <rFont val="Calibri"/>
        <family val="2"/>
        <scheme val="minor"/>
      </rPr>
      <t>DETTE</t>
    </r>
    <r>
      <rPr>
        <b/>
        <i/>
        <sz val="11"/>
        <color theme="1"/>
        <rFont val="Calibri"/>
        <family val="2"/>
        <scheme val="minor"/>
      </rPr>
      <t xml:space="preserve"> = +/- selon équilibre remboursements / nveaux emprunts</t>
    </r>
  </si>
  <si>
    <r>
      <t xml:space="preserve">=&gt; </t>
    </r>
    <r>
      <rPr>
        <b/>
        <i/>
        <u/>
        <sz val="11"/>
        <color theme="1"/>
        <rFont val="Calibri"/>
        <family val="2"/>
        <scheme val="minor"/>
      </rPr>
      <t>FONDS DE ROULEMENT</t>
    </r>
    <r>
      <rPr>
        <b/>
        <i/>
        <sz val="11"/>
        <color theme="1"/>
        <rFont val="Calibri"/>
        <family val="2"/>
        <scheme val="minor"/>
      </rPr>
      <t xml:space="preserve"> = +/- selon équilibre global dépenses / recettes</t>
    </r>
  </si>
  <si>
    <t>Mode de financement des actions réalisées en année N (en k€)</t>
  </si>
  <si>
    <t>Les cases indiquées en jaune sont modulables</t>
  </si>
  <si>
    <t>Intitulés des différents scénarios :</t>
  </si>
  <si>
    <t>Scénario 3 : scén 2 + abondt dégressif (-20 k€/an sur 4 ans)</t>
  </si>
  <si>
    <t>Apport en "fonds propres"</t>
  </si>
  <si>
    <t>Enveloppe dispo s/ 10 pour investir (nette de la dette restante)</t>
  </si>
  <si>
    <t>Bilan des différents scénarios sur 10 ans (en k€)</t>
  </si>
  <si>
    <t>Scénario à tester :</t>
  </si>
  <si>
    <t>(saisir 1, 2, 3 ou 4)</t>
  </si>
  <si>
    <t>Exercice simplifié à visée pédagogique :</t>
  </si>
  <si>
    <t>* dont frais financiers</t>
  </si>
  <si>
    <t>Epargne brute</t>
  </si>
  <si>
    <t>Recettes réelles</t>
  </si>
  <si>
    <t>Dépenses réelles</t>
  </si>
  <si>
    <t>* dont K de la dette</t>
  </si>
  <si>
    <t>* dont nouveaux emprunts</t>
  </si>
  <si>
    <t>* dont gestion courante</t>
  </si>
  <si>
    <t>Taux d'épargne brute</t>
  </si>
  <si>
    <t>Encours de dette au 31/12</t>
  </si>
  <si>
    <t>Fonds de roulement au 31/12</t>
  </si>
  <si>
    <t>Capacité de désendettement (ans)</t>
  </si>
  <si>
    <t>* dont investissements</t>
  </si>
  <si>
    <t>données en k€</t>
  </si>
  <si>
    <t>Economies d'énergie</t>
  </si>
  <si>
    <t>Nouveaux emprunts</t>
  </si>
  <si>
    <t>Investissements</t>
  </si>
  <si>
    <t>Extractions scénario 1</t>
  </si>
  <si>
    <t>* recettes hors emprunt</t>
  </si>
  <si>
    <t>Extractions scénario 2</t>
  </si>
  <si>
    <t>Extractions scénario 3</t>
  </si>
  <si>
    <t>Extractions scénario 4</t>
  </si>
  <si>
    <t>Différentiel (k€)</t>
  </si>
  <si>
    <t>Différentiel (points de %)</t>
  </si>
  <si>
    <t>Différentiel (années)</t>
  </si>
  <si>
    <t>Le présent outil a une vocation pédagogique.</t>
  </si>
  <si>
    <r>
      <t xml:space="preserve">Les cellules </t>
    </r>
    <r>
      <rPr>
        <b/>
        <sz val="11"/>
        <color theme="7"/>
        <rFont val="Calibri"/>
        <family val="2"/>
        <scheme val="minor"/>
      </rPr>
      <t>modulables par l'utilisateur sont identifiées en jaune</t>
    </r>
    <r>
      <rPr>
        <sz val="11"/>
        <color theme="1"/>
        <rFont val="Calibri"/>
        <family val="2"/>
        <scheme val="minor"/>
      </rPr>
      <t xml:space="preserve"> sur les différents onglets.</t>
    </r>
  </si>
  <si>
    <t>Le fichier est organisé en trois temps :</t>
  </si>
  <si>
    <t>Les premiers onglets (bleu clair) sont identiques : ils permettent la constitution de 4 scénarios différents de fonds "intracting".</t>
  </si>
  <si>
    <t>Pour ce faire, l'utilisateur peut jouer sur différents facteurs, dont notamment :</t>
  </si>
  <si>
    <t>* niveau et étalement dans le temps des apports en "fonds propres" de la collectivité</t>
  </si>
  <si>
    <t>* recours ou non à l'emprunt, etc.</t>
  </si>
  <si>
    <t>Un dernier onglet bleu foncé (intitulé "synthèse scénarios") permet de comparer les résultats des différents scénarios (en terme notamment "d'effet de levier" induit par les économies d'énergie).</t>
  </si>
  <si>
    <t>A partir d'une projection simplifiée des comptes d'une collectivité (données fictives, en € constants, etc…), l'utilisateur peut mesurer l'impact de tel ou tel des 4 scénarios</t>
  </si>
  <si>
    <r>
      <t xml:space="preserve">
Dépenses de gestion
</t>
    </r>
    <r>
      <rPr>
        <i/>
        <sz val="11"/>
        <color theme="1"/>
        <rFont val="Calibri"/>
        <family val="2"/>
        <scheme val="minor"/>
      </rPr>
      <t>* dont énergie</t>
    </r>
  </si>
  <si>
    <t xml:space="preserve">
Dépenses d'investissement</t>
  </si>
  <si>
    <t>COMPTE ADMINISTRATIF SANS INTRACTING INTERNE</t>
  </si>
  <si>
    <r>
      <t xml:space="preserve">COMPTE ADMINISTRATIF </t>
    </r>
    <r>
      <rPr>
        <b/>
        <u/>
        <sz val="11"/>
        <color theme="0"/>
        <rFont val="Calibri"/>
        <family val="2"/>
        <scheme val="minor"/>
      </rPr>
      <t>AVEC</t>
    </r>
    <r>
      <rPr>
        <b/>
        <sz val="11"/>
        <color theme="0"/>
        <rFont val="Calibri"/>
        <family val="2"/>
        <scheme val="minor"/>
      </rPr>
      <t xml:space="preserve"> INTRACTING INTERNE</t>
    </r>
  </si>
  <si>
    <t>Evolution de l'enveloppe disponible et des économies auto-générées (en k€) - scenario 1</t>
  </si>
  <si>
    <t>Evolution de l'enveloppe disponible et des économies auto-générées (en k€) - scenario 3</t>
  </si>
  <si>
    <t>Evolution de l'enveloppe disponible et des économies auto-générées (en k€) - scenario 2</t>
  </si>
  <si>
    <t>Année 1</t>
  </si>
  <si>
    <t>Année 2</t>
  </si>
  <si>
    <t>Année 3</t>
  </si>
  <si>
    <t>Année 4</t>
  </si>
  <si>
    <t>Année 5</t>
  </si>
  <si>
    <t>Effet multiplicateur de l'intracting sur fonds propres</t>
  </si>
  <si>
    <t>(pour l'illustration = hypothèse d'un apport sur fonds propres constant)</t>
  </si>
  <si>
    <t>Pour alimenter les graphiques, l'utilisateur peut donner à chaque scénario un intitulé spécifique.</t>
  </si>
  <si>
    <t>Il vise à permettre une appropriation par l'utilisateur des principaux mécanismes financiers à l'œuvre dans le cadre d'un dispositif de type "intracting sur fonds propres".</t>
  </si>
  <si>
    <t>sur la situation financière de ladite collectivité (impact sur les principaux ratios, notamment : épargne brute, et capacité de désendettement).</t>
  </si>
  <si>
    <t>2/ Mesure des impacts de l'un ou l'autre scénario sur les comptes d'une collectivité fictive (onglet vert)</t>
  </si>
  <si>
    <t>1/ Comparaison entre plusieurs scénarios de mise en œuvre d'un fonds intracting (onglets en bleu)</t>
  </si>
  <si>
    <t>3/ Illustration des incidences d'un fonds intracting sur un budget local simplifié (onglets orange)</t>
  </si>
  <si>
    <t>- les incidences de la mise en place d'un fonds intracting sur un budget local, présenté de manière schématique ;</t>
  </si>
  <si>
    <t>- l'effet multiplicateur de l'intracting sur fonds propres, dans lequel les économies d'énergie sont réinvesties dans de nouvelles actions d'économie d'énergies.</t>
  </si>
  <si>
    <t>Comparatif avec / sans intracting</t>
  </si>
  <si>
    <t>Epargne brute sans intracting</t>
  </si>
  <si>
    <t>Epargne brute avec intracting</t>
  </si>
  <si>
    <t>Taux d'EB sans intracting</t>
  </si>
  <si>
    <t>Taux d'EB avec intracting</t>
  </si>
  <si>
    <t>Investissements sans intracting</t>
  </si>
  <si>
    <t>Investissements avec intracting</t>
  </si>
  <si>
    <t>Encours de dette sans intracting</t>
  </si>
  <si>
    <t>Encours de dette avec intracting</t>
  </si>
  <si>
    <t>Capacité de désendett. sans intracting</t>
  </si>
  <si>
    <t>Capacité de désendett. avec intracting</t>
  </si>
  <si>
    <t>Fonds de roulement sans intracting</t>
  </si>
  <si>
    <t>Fonds de roulement avec intracting</t>
  </si>
  <si>
    <t>Comptes adm. hors intracting :</t>
  </si>
  <si>
    <t>Comptes adm. avec intracting :</t>
  </si>
  <si>
    <t>SIMULATEUR FINANCIER</t>
  </si>
  <si>
    <t>PROJET D'INTRACTING SUR FONDS PROPRES</t>
  </si>
  <si>
    <t>Son fonctionnement est détaillé sur l'onglet intitulé "notice".</t>
  </si>
  <si>
    <t>Cet outil s'inscrit dans le cadre de la 1ère partie (état des lieux) du support de formation "L'intracting sur fonds propres".</t>
  </si>
  <si>
    <t>et de réaliser de premières projections correspondant à leur situation (montant de la dotation initiale, temps de retour moyen des actions, …)</t>
  </si>
  <si>
    <t>Il doit permettre aux collectivités d'appréhender les enjeux financiers de la création d'un fonds intracting interne,</t>
  </si>
  <si>
    <t>* temps de retour des actions financées, qui détermine le montant annuel d'économies d'énergie attendues</t>
  </si>
  <si>
    <t>Temps de retour moyen des actions (ans)</t>
  </si>
  <si>
    <t>(nombre d'années qu'il faut pour que les économies générées remboursent l'investissement initial)</t>
  </si>
  <si>
    <t>Commentaires</t>
  </si>
  <si>
    <t>Par exemple : détail des ressources</t>
  </si>
  <si>
    <t>affectées, etc…</t>
  </si>
  <si>
    <t>Par exemple : principales pistes d'actions</t>
  </si>
  <si>
    <t>à mener, thématiques, etc…</t>
  </si>
  <si>
    <t>Ces onglets visent uniquement à illustrer, de manière simplifiée. A ce titre, ils représentent une analyse "Toutes choses égales par ailleurs", et non une vision détaillée, exhaustive et fidèle du budget de la collectivité. Voici leles éléments visualisables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</si>
</sst>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&quot;Année&quot;\ 0"/>
    <numFmt numFmtId="165" formatCode="&quot;s/ actions année&quot;\ 0"/>
    <numFmt numFmtId="166" formatCode="&quot;s/ emprunt année &quot;0"/>
    <numFmt numFmtId="167" formatCode=";;;"/>
    <numFmt numFmtId="168" formatCode="&quot;Année &quot;0"/>
    <numFmt numFmtId="169" formatCode="0.0%"/>
    <numFmt numFmtId="170" formatCode="_-* #,##0.0_-;\-* #,##0.0_-;_-* &quot;-&quot;??_-;_-@_-"/>
    <numFmt numFmtId="171" formatCode="#,##0.0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1"/>
      <name val="Calibri"/>
      <family val="2"/>
    </font>
    <font>
      <sz val="9"/>
      <color theme="0"/>
      <name val="Segoe UI"/>
      <family val="2"/>
    </font>
    <font>
      <sz val="9"/>
      <color rgb="FF004C93"/>
      <name val="Segoe UI"/>
      <family val="2"/>
    </font>
    <font>
      <b/>
      <sz val="10"/>
      <color indexed="9"/>
      <name val="Arial"/>
      <family val="2"/>
    </font>
    <font>
      <sz val="9"/>
      <name val="Segoe UI"/>
      <family val="2"/>
    </font>
    <font>
      <i/>
      <sz val="9"/>
      <name val="Segoe UI"/>
      <family val="2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rgb="FFC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1"/>
      <color theme="9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72AB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E8F7FE"/>
      </left>
      <right style="thin">
        <color rgb="FFE8F7FE"/>
      </right>
      <top style="thin">
        <color rgb="FFE8F7FE"/>
      </top>
      <bottom style="thin">
        <color rgb="FFE8F7FE"/>
      </bottom>
      <diagonal/>
    </border>
    <border>
      <left/>
      <right/>
      <top/>
      <bottom style="thin">
        <color rgb="FFE8F7FE"/>
      </bottom>
      <diagonal/>
    </border>
    <border>
      <left/>
      <right style="thin">
        <color theme="0"/>
      </right>
      <top style="hair">
        <color rgb="FFD7F1FD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004C93"/>
      </bottom>
      <diagonal/>
    </border>
    <border>
      <left/>
      <right/>
      <top style="hair">
        <color rgb="FFD7F1FD"/>
      </top>
      <bottom/>
      <diagonal/>
    </border>
    <border>
      <left/>
      <right/>
      <top style="thin">
        <color rgb="FFE8F7FE"/>
      </top>
      <bottom/>
      <diagonal/>
    </border>
    <border>
      <left/>
      <right/>
      <top style="hair">
        <color rgb="FF004C93"/>
      </top>
      <bottom style="hair">
        <color rgb="FFE8F7FE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9" fontId="8" fillId="0" borderId="0" applyFont="0" applyFill="0" applyBorder="0" applyAlignment="0" applyProtection="0"/>
    <xf numFmtId="0" fontId="9" fillId="0" borderId="0"/>
    <xf numFmtId="0" fontId="8" fillId="0" borderId="0"/>
    <xf numFmtId="0" fontId="11" fillId="0" borderId="0"/>
    <xf numFmtId="0" fontId="12" fillId="7" borderId="6">
      <alignment horizontal="center" vertical="center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0" fontId="13" fillId="0" borderId="7">
      <alignment horizontal="center"/>
    </xf>
    <xf numFmtId="0" fontId="13" fillId="0" borderId="7">
      <alignment horizontal="left"/>
    </xf>
    <xf numFmtId="0" fontId="13" fillId="0" borderId="8">
      <alignment horizontal="left"/>
    </xf>
    <xf numFmtId="0" fontId="13" fillId="0" borderId="8">
      <alignment horizontal="left"/>
    </xf>
    <xf numFmtId="167" fontId="13" fillId="0" borderId="9">
      <alignment horizontal="left"/>
    </xf>
    <xf numFmtId="167" fontId="13" fillId="0" borderId="9">
      <alignment horizontal="left"/>
    </xf>
    <xf numFmtId="167" fontId="14" fillId="0" borderId="9">
      <alignment horizontal="left"/>
    </xf>
    <xf numFmtId="0" fontId="13" fillId="0" borderId="0">
      <alignment horizontal="center"/>
    </xf>
    <xf numFmtId="167" fontId="13" fillId="0" borderId="10"/>
    <xf numFmtId="167" fontId="13" fillId="0" borderId="11"/>
    <xf numFmtId="167" fontId="13" fillId="0" borderId="11"/>
    <xf numFmtId="0" fontId="13" fillId="0" borderId="12">
      <alignment horizontal="right"/>
    </xf>
    <xf numFmtId="0" fontId="13" fillId="0" borderId="0">
      <alignment horizontal="right"/>
    </xf>
    <xf numFmtId="0" fontId="13" fillId="0" borderId="0">
      <alignment horizontal="right"/>
    </xf>
    <xf numFmtId="3" fontId="15" fillId="6" borderId="13"/>
    <xf numFmtId="3" fontId="16" fillId="8" borderId="0"/>
    <xf numFmtId="0" fontId="13" fillId="0" borderId="14">
      <alignment horizontal="center"/>
    </xf>
    <xf numFmtId="0" fontId="13" fillId="0" borderId="15">
      <alignment horizontal="left"/>
    </xf>
    <xf numFmtId="0" fontId="13" fillId="0" borderId="15">
      <alignment horizontal="left"/>
    </xf>
    <xf numFmtId="0" fontId="13" fillId="0" borderId="15">
      <alignment horizontal="left"/>
    </xf>
    <xf numFmtId="0" fontId="1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3" fillId="0" borderId="0" xfId="0" applyFont="1"/>
    <xf numFmtId="164" fontId="2" fillId="2" borderId="0" xfId="0" applyNumberFormat="1" applyFont="1" applyFill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3" fontId="3" fillId="0" borderId="0" xfId="0" applyNumberFormat="1" applyFont="1"/>
    <xf numFmtId="0" fontId="0" fillId="0" borderId="2" xfId="0" applyBorder="1"/>
    <xf numFmtId="0" fontId="0" fillId="0" borderId="3" xfId="0" applyBorder="1"/>
    <xf numFmtId="3" fontId="0" fillId="0" borderId="3" xfId="0" applyNumberFormat="1" applyBorder="1"/>
    <xf numFmtId="0" fontId="0" fillId="0" borderId="4" xfId="0" applyBorder="1"/>
    <xf numFmtId="3" fontId="0" fillId="0" borderId="4" xfId="0" applyNumberFormat="1" applyBorder="1"/>
    <xf numFmtId="3" fontId="0" fillId="3" borderId="3" xfId="0" applyNumberFormat="1" applyFill="1" applyBorder="1"/>
    <xf numFmtId="3" fontId="0" fillId="3" borderId="2" xfId="0" applyNumberFormat="1" applyFill="1" applyBorder="1"/>
    <xf numFmtId="3" fontId="0" fillId="3" borderId="4" xfId="0" applyNumberFormat="1" applyFill="1" applyBorder="1"/>
    <xf numFmtId="0" fontId="1" fillId="0" borderId="1" xfId="0" applyFont="1" applyBorder="1"/>
    <xf numFmtId="3" fontId="1" fillId="0" borderId="1" xfId="0" applyNumberFormat="1" applyFont="1" applyBorder="1"/>
    <xf numFmtId="0" fontId="3" fillId="0" borderId="3" xfId="0" quotePrefix="1" applyFont="1" applyBorder="1"/>
    <xf numFmtId="3" fontId="3" fillId="0" borderId="3" xfId="0" applyNumberFormat="1" applyFont="1" applyBorder="1"/>
    <xf numFmtId="0" fontId="3" fillId="0" borderId="5" xfId="0" quotePrefix="1" applyFont="1" applyBorder="1"/>
    <xf numFmtId="3" fontId="3" fillId="0" borderId="5" xfId="0" applyNumberFormat="1" applyFont="1" applyBorder="1"/>
    <xf numFmtId="0" fontId="5" fillId="0" borderId="1" xfId="0" applyFont="1" applyBorder="1"/>
    <xf numFmtId="3" fontId="5" fillId="0" borderId="1" xfId="0" applyNumberFormat="1" applyFont="1" applyBorder="1"/>
    <xf numFmtId="3" fontId="6" fillId="0" borderId="0" xfId="0" applyNumberFormat="1" applyFont="1"/>
    <xf numFmtId="0" fontId="6" fillId="0" borderId="0" xfId="0" applyFont="1"/>
    <xf numFmtId="0" fontId="3" fillId="4" borderId="0" xfId="0" applyFont="1" applyFill="1"/>
    <xf numFmtId="3" fontId="0" fillId="4" borderId="0" xfId="0" applyNumberFormat="1" applyFill="1"/>
    <xf numFmtId="0" fontId="0" fillId="4" borderId="0" xfId="0" applyFill="1"/>
    <xf numFmtId="4" fontId="3" fillId="4" borderId="0" xfId="0" applyNumberFormat="1" applyFont="1" applyFill="1"/>
    <xf numFmtId="3" fontId="3" fillId="4" borderId="0" xfId="0" applyNumberFormat="1" applyFont="1" applyFill="1"/>
    <xf numFmtId="165" fontId="7" fillId="4" borderId="0" xfId="0" applyNumberFormat="1" applyFont="1" applyFill="1" applyAlignment="1">
      <alignment horizontal="left"/>
    </xf>
    <xf numFmtId="3" fontId="7" fillId="4" borderId="0" xfId="0" applyNumberFormat="1" applyFont="1" applyFill="1"/>
    <xf numFmtId="0" fontId="7" fillId="0" borderId="0" xfId="0" applyFont="1"/>
    <xf numFmtId="0" fontId="7" fillId="4" borderId="0" xfId="0" applyFont="1" applyFill="1"/>
    <xf numFmtId="166" fontId="7" fillId="4" borderId="0" xfId="0" applyNumberFormat="1" applyFont="1" applyFill="1" applyAlignment="1">
      <alignment horizontal="left"/>
    </xf>
    <xf numFmtId="3" fontId="0" fillId="5" borderId="3" xfId="0" applyNumberFormat="1" applyFill="1" applyBorder="1"/>
    <xf numFmtId="3" fontId="3" fillId="5" borderId="3" xfId="0" applyNumberFormat="1" applyFont="1" applyFill="1" applyBorder="1"/>
    <xf numFmtId="3" fontId="3" fillId="5" borderId="5" xfId="0" applyNumberFormat="1" applyFont="1" applyFill="1" applyBorder="1"/>
    <xf numFmtId="0" fontId="17" fillId="5" borderId="0" xfId="0" applyFont="1" applyFill="1"/>
    <xf numFmtId="1" fontId="0" fillId="5" borderId="0" xfId="0" applyNumberFormat="1" applyFill="1" applyAlignment="1">
      <alignment horizontal="center"/>
    </xf>
    <xf numFmtId="2" fontId="7" fillId="5" borderId="0" xfId="0" applyNumberFormat="1" applyFont="1" applyFill="1"/>
    <xf numFmtId="1" fontId="0" fillId="5" borderId="0" xfId="0" applyNumberFormat="1" applyFill="1"/>
    <xf numFmtId="168" fontId="0" fillId="5" borderId="0" xfId="0" applyNumberForma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9" fillId="11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0" fillId="14" borderId="0" xfId="0" applyFill="1"/>
    <xf numFmtId="0" fontId="23" fillId="14" borderId="0" xfId="0" applyFont="1" applyFill="1"/>
    <xf numFmtId="0" fontId="1" fillId="14" borderId="0" xfId="0" applyFont="1" applyFill="1" applyAlignment="1">
      <alignment horizontal="center"/>
    </xf>
    <xf numFmtId="9" fontId="1" fillId="14" borderId="0" xfId="0" applyNumberFormat="1" applyFont="1" applyFill="1" applyAlignment="1">
      <alignment horizontal="center"/>
    </xf>
    <xf numFmtId="3" fontId="0" fillId="14" borderId="2" xfId="0" applyNumberFormat="1" applyFill="1" applyBorder="1"/>
    <xf numFmtId="3" fontId="0" fillId="14" borderId="3" xfId="0" applyNumberFormat="1" applyFill="1" applyBorder="1"/>
    <xf numFmtId="0" fontId="5" fillId="14" borderId="0" xfId="0" applyFont="1" applyFill="1"/>
    <xf numFmtId="3" fontId="0" fillId="5" borderId="0" xfId="0" applyNumberFormat="1" applyFill="1"/>
    <xf numFmtId="0" fontId="5" fillId="0" borderId="0" xfId="0" applyFont="1"/>
    <xf numFmtId="0" fontId="20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/>
    <xf numFmtId="169" fontId="27" fillId="0" borderId="0" xfId="1" applyNumberFormat="1" applyFont="1"/>
    <xf numFmtId="170" fontId="27" fillId="0" borderId="0" xfId="31" applyNumberFormat="1" applyFont="1"/>
    <xf numFmtId="0" fontId="28" fillId="0" borderId="0" xfId="0" applyFont="1"/>
    <xf numFmtId="3" fontId="28" fillId="0" borderId="0" xfId="0" applyNumberFormat="1" applyFont="1"/>
    <xf numFmtId="3" fontId="27" fillId="0" borderId="0" xfId="0" applyNumberFormat="1" applyFont="1"/>
    <xf numFmtId="0" fontId="25" fillId="4" borderId="0" xfId="0" applyFont="1" applyFill="1"/>
    <xf numFmtId="3" fontId="28" fillId="10" borderId="0" xfId="0" applyNumberFormat="1" applyFont="1" applyFill="1"/>
    <xf numFmtId="0" fontId="27" fillId="12" borderId="0" xfId="0" applyFont="1" applyFill="1"/>
    <xf numFmtId="168" fontId="27" fillId="12" borderId="0" xfId="0" applyNumberFormat="1" applyFont="1" applyFill="1" applyAlignment="1">
      <alignment horizontal="center"/>
    </xf>
    <xf numFmtId="0" fontId="0" fillId="15" borderId="16" xfId="0" applyFill="1" applyBorder="1" applyAlignment="1">
      <alignment horizontal="center"/>
    </xf>
    <xf numFmtId="3" fontId="27" fillId="10" borderId="0" xfId="0" applyNumberFormat="1" applyFont="1" applyFill="1"/>
    <xf numFmtId="3" fontId="0" fillId="10" borderId="0" xfId="0" applyNumberFormat="1" applyFill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9" fontId="0" fillId="0" borderId="0" xfId="0" applyNumberFormat="1"/>
    <xf numFmtId="170" fontId="0" fillId="0" borderId="0" xfId="0" applyNumberFormat="1" applyAlignment="1">
      <alignment horizontal="right"/>
    </xf>
    <xf numFmtId="3" fontId="29" fillId="0" borderId="0" xfId="0" applyNumberFormat="1" applyFont="1" applyAlignment="1">
      <alignment horizontal="center"/>
    </xf>
    <xf numFmtId="0" fontId="30" fillId="5" borderId="0" xfId="0" applyFont="1" applyFill="1"/>
    <xf numFmtId="3" fontId="30" fillId="5" borderId="0" xfId="0" applyNumberFormat="1" applyFont="1" applyFill="1"/>
    <xf numFmtId="169" fontId="30" fillId="5" borderId="0" xfId="1" applyNumberFormat="1" applyFont="1" applyFill="1"/>
    <xf numFmtId="171" fontId="30" fillId="5" borderId="0" xfId="0" applyNumberFormat="1" applyFont="1" applyFill="1"/>
    <xf numFmtId="0" fontId="32" fillId="12" borderId="0" xfId="0" applyFont="1" applyFill="1"/>
    <xf numFmtId="0" fontId="0" fillId="12" borderId="0" xfId="0" applyFill="1"/>
    <xf numFmtId="0" fontId="33" fillId="13" borderId="0" xfId="0" applyFont="1" applyFill="1"/>
    <xf numFmtId="0" fontId="0" fillId="13" borderId="0" xfId="0" applyFill="1"/>
    <xf numFmtId="0" fontId="34" fillId="16" borderId="0" xfId="0" applyFont="1" applyFill="1"/>
    <xf numFmtId="0" fontId="0" fillId="16" borderId="0" xfId="0" applyFill="1"/>
    <xf numFmtId="0" fontId="0" fillId="9" borderId="0" xfId="0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0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3" fillId="0" borderId="0" xfId="0" applyFont="1" applyAlignment="1">
      <alignment horizontal="center"/>
    </xf>
    <xf numFmtId="0" fontId="0" fillId="0" borderId="0" xfId="0" quotePrefix="1"/>
    <xf numFmtId="0" fontId="36" fillId="0" borderId="0" xfId="0" applyFont="1"/>
    <xf numFmtId="3" fontId="5" fillId="0" borderId="0" xfId="0" applyNumberFormat="1" applyFont="1"/>
    <xf numFmtId="3" fontId="0" fillId="3" borderId="25" xfId="0" applyNumberFormat="1" applyFill="1" applyBorder="1"/>
    <xf numFmtId="3" fontId="0" fillId="14" borderId="26" xfId="0" applyNumberFormat="1" applyFill="1" applyBorder="1"/>
    <xf numFmtId="3" fontId="0" fillId="0" borderId="26" xfId="0" applyNumberFormat="1" applyBorder="1"/>
    <xf numFmtId="3" fontId="0" fillId="0" borderId="27" xfId="0" applyNumberFormat="1" applyBorder="1"/>
    <xf numFmtId="3" fontId="1" fillId="0" borderId="28" xfId="0" applyNumberFormat="1" applyFont="1" applyBorder="1"/>
    <xf numFmtId="3" fontId="3" fillId="14" borderId="29" xfId="0" applyNumberFormat="1" applyFont="1" applyFill="1" applyBorder="1"/>
    <xf numFmtId="3" fontId="3" fillId="14" borderId="30" xfId="0" applyNumberFormat="1" applyFont="1" applyFill="1" applyBorder="1"/>
    <xf numFmtId="3" fontId="3" fillId="14" borderId="31" xfId="0" applyNumberFormat="1" applyFont="1" applyFill="1" applyBorder="1"/>
    <xf numFmtId="3" fontId="37" fillId="14" borderId="29" xfId="0" applyNumberFormat="1" applyFont="1" applyFill="1" applyBorder="1"/>
    <xf numFmtId="3" fontId="37" fillId="14" borderId="30" xfId="0" applyNumberFormat="1" applyFont="1" applyFill="1" applyBorder="1"/>
    <xf numFmtId="3" fontId="37" fillId="14" borderId="31" xfId="0" applyNumberFormat="1" applyFont="1" applyFill="1" applyBorder="1"/>
    <xf numFmtId="0" fontId="18" fillId="2" borderId="0" xfId="0" applyFont="1" applyFill="1" applyAlignment="1">
      <alignment horizontal="center"/>
    </xf>
    <xf numFmtId="0" fontId="17" fillId="14" borderId="0" xfId="0" quotePrefix="1" applyFont="1" applyFill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textRotation="90"/>
    </xf>
    <xf numFmtId="0" fontId="0" fillId="9" borderId="0" xfId="0" applyFill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top" wrapText="1"/>
    </xf>
    <xf numFmtId="0" fontId="0" fillId="9" borderId="0" xfId="0" applyFill="1" applyAlignment="1">
      <alignment horizontal="center" vertical="center" wrapText="1"/>
    </xf>
    <xf numFmtId="0" fontId="35" fillId="0" borderId="0" xfId="0" applyFont="1" applyAlignment="1">
      <alignment horizontal="center"/>
    </xf>
  </cellXfs>
  <cellStyles count="32">
    <cellStyle name="____page" xfId="5" xr:uid="{F9783D98-12E0-4947-9D68-6BAB2DA0B277}"/>
    <cellStyle name="___col1" xfId="6" xr:uid="{B43418AD-7BBB-4324-92FA-CCD74A804E68}"/>
    <cellStyle name="___col2" xfId="7" xr:uid="{BE98FA59-E5D1-4E14-A8A2-A603F5503B8A}"/>
    <cellStyle name="___col3" xfId="8" xr:uid="{6B29B9BB-F29E-48F5-96ED-DFB7202F0A05}"/>
    <cellStyle name="___page" xfId="9" xr:uid="{61B45CE5-9C52-435A-A909-0C56E7AB6883}"/>
    <cellStyle name="___row1" xfId="10" xr:uid="{36FD1E7D-8BE2-4BB2-9245-4A79A0F3439C}"/>
    <cellStyle name="___row2" xfId="11" xr:uid="{0AB390F3-F2C0-4743-AD11-771EDA383EA7}"/>
    <cellStyle name="___row3" xfId="12" xr:uid="{2B616C27-C23F-4766-A4CC-00F3CF15F5E3}"/>
    <cellStyle name="__col1" xfId="13" xr:uid="{4CD904E3-F7F8-4A7C-BF4E-44A1F39F287F}"/>
    <cellStyle name="__col2" xfId="14" xr:uid="{209F1D8F-2D41-4CB0-A131-A259EEC1F6C8}"/>
    <cellStyle name="__col3" xfId="15" xr:uid="{B306CD22-E8AE-438E-B187-DFF58DC30176}"/>
    <cellStyle name="__page" xfId="16" xr:uid="{99E8BCED-2026-4777-82A8-E9A1FF479A7F}"/>
    <cellStyle name="__row1" xfId="17" xr:uid="{0A5497F8-8DAE-4DBC-AB0B-6D37FE89C6AA}"/>
    <cellStyle name="__row2" xfId="18" xr:uid="{CAA72A9B-5F3D-4FDF-8ACF-8166B17A21CC}"/>
    <cellStyle name="__row3" xfId="19" xr:uid="{A6073344-0D56-40D5-A381-6314BE5A1830}"/>
    <cellStyle name="_col1" xfId="20" xr:uid="{1BE4DB06-7F45-4589-B421-71AC4B0BBECD}"/>
    <cellStyle name="_col2" xfId="21" xr:uid="{B368F6FD-30B9-452A-B9F6-9ED251B3477C}"/>
    <cellStyle name="_col3" xfId="22" xr:uid="{2F43D7E8-04C6-403A-B6C4-D14236A502AB}"/>
    <cellStyle name="_data" xfId="23" xr:uid="{56980792-E451-42AD-A38E-4DFC8B09835E}"/>
    <cellStyle name="_freeze" xfId="24" xr:uid="{EEB0CB3A-CAFB-4BC6-969A-D03B2AF1C3DF}"/>
    <cellStyle name="_page" xfId="25" xr:uid="{82B97AC4-7A6F-4243-BD50-EB0D0E8AD1FB}"/>
    <cellStyle name="_row1" xfId="26" xr:uid="{656ABB05-511E-4716-AEA1-EFC1695E960D}"/>
    <cellStyle name="_row2" xfId="27" xr:uid="{0F3B75B3-CEC4-4DB9-85C9-0DFB5FAAEC96}"/>
    <cellStyle name="_row3" xfId="28" xr:uid="{EE866ECE-2C80-41AB-A7A8-F71C20389932}"/>
    <cellStyle name="Milliers" xfId="31" builtinId="3"/>
    <cellStyle name="Milliers 2" xfId="30" xr:uid="{D8D3DE0B-0011-48DF-BFF5-126283E1AB72}"/>
    <cellStyle name="Normal" xfId="0" builtinId="0"/>
    <cellStyle name="Normal 2" xfId="2" xr:uid="{C7C40248-1D91-41D0-A9AC-DF0F3C7CA1D2}"/>
    <cellStyle name="Normal 2 2" xfId="3" xr:uid="{78CDD336-73CA-483D-BDF5-E330F252CB14}"/>
    <cellStyle name="Normal 3" xfId="4" xr:uid="{5FDCE64F-3894-451F-9711-1ACD6D367351}"/>
    <cellStyle name="Normal 4" xfId="29" xr:uid="{BD19A568-75E9-46EB-A6D2-AF49F6CDC20F}"/>
    <cellStyle name="Pourcentage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1'!$B$89</c:f>
          <c:strCache>
            <c:ptCount val="1"/>
            <c:pt idx="0">
              <c:v>Evolution de l'enveloppe disponible et des économies auto-générées (en k€) - scenario 1</c:v>
            </c:pt>
          </c:strCache>
        </c:strRef>
      </c:tx>
      <c:layout>
        <c:manualLayout>
          <c:xMode val="edge"/>
          <c:yMode val="edge"/>
          <c:x val="0.14739649122261275"/>
          <c:y val="3.4582168441016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90617859215E-2"/>
          <c:y val="0.21839711854684929"/>
          <c:w val="0.84862425431030786"/>
          <c:h val="0.53742443826073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'Scenario 1'!$B$90</c:f>
              <c:strCache>
                <c:ptCount val="1"/>
                <c:pt idx="0">
                  <c:v>Enveloppe dispo. en 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1'!$C$90:$M$90</c:f>
              <c:numCache>
                <c:formatCode>0</c:formatCode>
                <c:ptCount val="11"/>
                <c:pt idx="0">
                  <c:v>100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1-4EBA-8446-1F4C99576162}"/>
            </c:ext>
          </c:extLst>
        </c:ser>
        <c:ser>
          <c:idx val="1"/>
          <c:order val="1"/>
          <c:tx>
            <c:strRef>
              <c:f>'Scenario 1'!$B$91</c:f>
              <c:strCache>
                <c:ptCount val="1"/>
                <c:pt idx="0">
                  <c:v>Econ. auto-générées alimentant le fonds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1'!$C$91:$M$91</c:f>
              <c:numCache>
                <c:formatCode>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1-4EBA-8446-1F4C99576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402356212461377E-2"/>
          <c:y val="0.8724477813320517"/>
          <c:w val="0.93919528757507709"/>
          <c:h val="0.10161562512976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3'!$B$93</c:f>
          <c:strCache>
            <c:ptCount val="1"/>
            <c:pt idx="0">
              <c:v>Décomposition des ressources alimentant le fonds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3420743964976748"/>
          <c:w val="0.78202995350098337"/>
          <c:h val="0.4546380839408200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'Scenario 3'!$B$96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3'!$C$96:$M$96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7-40DF-B54B-90F480B3990C}"/>
            </c:ext>
          </c:extLst>
        </c:ser>
        <c:ser>
          <c:idx val="0"/>
          <c:order val="1"/>
          <c:tx>
            <c:strRef>
              <c:f>'Scenario 3'!$B$94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3'!$C$94:$M$94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7-40DF-B54B-90F480B3990C}"/>
            </c:ext>
          </c:extLst>
        </c:ser>
        <c:ser>
          <c:idx val="1"/>
          <c:order val="2"/>
          <c:tx>
            <c:strRef>
              <c:f>'Scenario 3'!$B$95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3'!$C$95:$M$95</c:f>
              <c:numCache>
                <c:formatCode>0</c:formatCode>
                <c:ptCount val="11"/>
                <c:pt idx="0">
                  <c:v>0</c:v>
                </c:pt>
                <c:pt idx="1">
                  <c:v>80</c:v>
                </c:pt>
                <c:pt idx="2">
                  <c:v>60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27-40DF-B54B-90F480B3990C}"/>
            </c:ext>
          </c:extLst>
        </c:ser>
        <c:ser>
          <c:idx val="3"/>
          <c:order val="3"/>
          <c:tx>
            <c:strRef>
              <c:f>'Scenario 3'!$B$97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3'!$C$97:$M$97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27-40DF-B54B-90F480B3990C}"/>
            </c:ext>
          </c:extLst>
        </c:ser>
        <c:ser>
          <c:idx val="4"/>
          <c:order val="4"/>
          <c:tx>
            <c:strRef>
              <c:f>'Scenario 3'!$B$98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3'!$C$98:$M$98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27-40DF-B54B-90F480B39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59239889250884E-2"/>
          <c:y val="0.82052357603990433"/>
          <c:w val="0.96844076011074909"/>
          <c:h val="0.1676731464904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3'!$B$101</c:f>
          <c:strCache>
            <c:ptCount val="1"/>
            <c:pt idx="0">
              <c:v>Mode de financement des actions réalisées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466346427665094"/>
          <c:y val="0.23027295931091166"/>
          <c:w val="0.80337382569021676"/>
          <c:h val="0.49004791634976985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'Scenario 3'!$B$103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3'!$C$103:$M$103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3-41B0-B85D-9A86FED702FF}"/>
            </c:ext>
          </c:extLst>
        </c:ser>
        <c:ser>
          <c:idx val="1"/>
          <c:order val="2"/>
          <c:tx>
            <c:strRef>
              <c:f>'Scenario 3'!$B$104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3'!$C$104:$M$104</c:f>
              <c:numCache>
                <c:formatCode>0</c:formatCode>
                <c:ptCount val="11"/>
                <c:pt idx="0">
                  <c:v>0</c:v>
                </c:pt>
                <c:pt idx="1">
                  <c:v>80</c:v>
                </c:pt>
                <c:pt idx="2">
                  <c:v>60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3-41B0-B85D-9A86FED702FF}"/>
            </c:ext>
          </c:extLst>
        </c:ser>
        <c:ser>
          <c:idx val="3"/>
          <c:order val="3"/>
          <c:tx>
            <c:strRef>
              <c:f>'Scenario 3'!$B$105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3'!$C$105:$M$105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3-41B0-B85D-9A86FED702FF}"/>
            </c:ext>
          </c:extLst>
        </c:ser>
        <c:ser>
          <c:idx val="4"/>
          <c:order val="4"/>
          <c:tx>
            <c:strRef>
              <c:f>'Scenario 3'!$B$106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3'!$C$106:$M$106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F3-41B0-B85D-9A86FED702FF}"/>
            </c:ext>
          </c:extLst>
        </c:ser>
        <c:ser>
          <c:idx val="5"/>
          <c:order val="5"/>
          <c:tx>
            <c:strRef>
              <c:f>'Scenario 3'!$B$107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3'!$C$107:$M$107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F3-41B0-B85D-9A86FED70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barChart>
        <c:barDir val="col"/>
        <c:grouping val="clustered"/>
        <c:varyColors val="0"/>
        <c:ser>
          <c:idx val="2"/>
          <c:order val="0"/>
          <c:tx>
            <c:strRef>
              <c:f>'Scenario 3'!$B$102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3'!$C$102:$M$102</c:f>
              <c:numCache>
                <c:formatCode>0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F3-41B0-B85D-9A86FED70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70559679"/>
        <c:axId val="165991199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  <c:max val="2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valAx>
        <c:axId val="165991199"/>
        <c:scaling>
          <c:orientation val="minMax"/>
          <c:max val="200"/>
          <c:min val="-20"/>
        </c:scaling>
        <c:delete val="1"/>
        <c:axPos val="r"/>
        <c:numFmt formatCode="0" sourceLinked="1"/>
        <c:majorTickMark val="out"/>
        <c:minorTickMark val="none"/>
        <c:tickLblPos val="nextTo"/>
        <c:crossAx val="170559679"/>
        <c:crosses val="max"/>
        <c:crossBetween val="between"/>
      </c:valAx>
      <c:catAx>
        <c:axId val="170559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91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329991763095343E-2"/>
          <c:y val="0.81658915021668776"/>
          <c:w val="0.94982920233860124"/>
          <c:h val="0.16373872066722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Montant des investissements d'année N (en k€)</a:t>
            </a:r>
          </a:p>
        </c:rich>
      </c:tx>
      <c:layout>
        <c:manualLayout>
          <c:xMode val="edge"/>
          <c:yMode val="edge"/>
          <c:x val="0.17778885327012214"/>
          <c:y val="6.212303476204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1060083019482842"/>
          <c:w val="0.78202995350098337"/>
          <c:h val="0.517588897112286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'Scenario 3'!$B$102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3'!$C$102:$M$102</c:f>
              <c:numCache>
                <c:formatCode>0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8C-4079-AF37-C01DE213F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lineChart>
        <c:grouping val="standard"/>
        <c:varyColors val="0"/>
        <c:ser>
          <c:idx val="0"/>
          <c:order val="0"/>
          <c:tx>
            <c:v>Rappel = envel. disponible en N</c:v>
          </c:tx>
          <c:spPr>
            <a:ln w="1905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rgbClr val="7030A0"/>
                </a:solidFill>
                <a:prstDash val="sysDot"/>
              </a:ln>
              <a:effectLst/>
            </c:spPr>
          </c:marker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3'!$C$90:$M$90</c:f>
              <c:numCache>
                <c:formatCode>0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8C-4079-AF37-C01DE213F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50975"/>
        <c:axId val="124835311"/>
      </c:line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646194787202718E-2"/>
          <c:y val="0.86773668591850406"/>
          <c:w val="0.89999994397933814"/>
          <c:h val="8.066967025484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4'!$B$89</c:f>
          <c:strCache>
            <c:ptCount val="1"/>
            <c:pt idx="0">
              <c:v>Evolution de l'enveloppe disponible et des économies auto-générées (en k€)</c:v>
            </c:pt>
          </c:strCache>
        </c:strRef>
      </c:tx>
      <c:layout>
        <c:manualLayout>
          <c:xMode val="edge"/>
          <c:yMode val="edge"/>
          <c:x val="0.14739649122261275"/>
          <c:y val="3.4582168441016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90617859215E-2"/>
          <c:y val="0.21839711854684929"/>
          <c:w val="0.84862425431030786"/>
          <c:h val="0.53742443826073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'Scenario 4'!$B$90</c:f>
              <c:strCache>
                <c:ptCount val="1"/>
                <c:pt idx="0">
                  <c:v>Enveloppe dispo. en 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4'!$C$90:$M$90</c:f>
              <c:numCache>
                <c:formatCode>0</c:formatCode>
                <c:ptCount val="11"/>
                <c:pt idx="0">
                  <c:v>200</c:v>
                </c:pt>
                <c:pt idx="1">
                  <c:v>111.00588996290267</c:v>
                </c:pt>
                <c:pt idx="2">
                  <c:v>113.20706795548321</c:v>
                </c:pt>
                <c:pt idx="3">
                  <c:v>115.84848154657986</c:v>
                </c:pt>
                <c:pt idx="4">
                  <c:v>119.01817785589583</c:v>
                </c:pt>
                <c:pt idx="5">
                  <c:v>122.821813427075</c:v>
                </c:pt>
                <c:pt idx="6">
                  <c:v>107.38617611248999</c:v>
                </c:pt>
                <c:pt idx="7">
                  <c:v>106.66223334240748</c:v>
                </c:pt>
                <c:pt idx="8">
                  <c:v>105.35326641979233</c:v>
                </c:pt>
                <c:pt idx="9">
                  <c:v>103.25422339443482</c:v>
                </c:pt>
                <c:pt idx="10">
                  <c:v>100.1014325021426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F-4877-AB76-51BF9A7C3A96}"/>
            </c:ext>
          </c:extLst>
        </c:ser>
        <c:ser>
          <c:idx val="1"/>
          <c:order val="1"/>
          <c:tx>
            <c:strRef>
              <c:f>'Scenario 4'!$B$91</c:f>
              <c:strCache>
                <c:ptCount val="1"/>
                <c:pt idx="0">
                  <c:v>Econ. auto-générées alimentant le fonds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4'!$C$91:$M$91</c:f>
              <c:numCache>
                <c:formatCode>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62.201177992580533</c:v>
                </c:pt>
                <c:pt idx="3">
                  <c:v>84.842591583677176</c:v>
                </c:pt>
                <c:pt idx="4">
                  <c:v>108.01228789299314</c:v>
                </c:pt>
                <c:pt idx="5">
                  <c:v>131.81592346417233</c:v>
                </c:pt>
                <c:pt idx="6">
                  <c:v>116.38028614958731</c:v>
                </c:pt>
                <c:pt idx="7">
                  <c:v>115.65634337950479</c:v>
                </c:pt>
                <c:pt idx="8">
                  <c:v>114.34737645688965</c:v>
                </c:pt>
                <c:pt idx="9">
                  <c:v>112.24833343153213</c:v>
                </c:pt>
                <c:pt idx="10">
                  <c:v>109.09554253923991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F-4877-AB76-51BF9A7C3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402356212461377E-2"/>
          <c:y val="0.8724477813320517"/>
          <c:w val="0.93919528757507709"/>
          <c:h val="0.10161562512976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4'!$B$93</c:f>
          <c:strCache>
            <c:ptCount val="1"/>
            <c:pt idx="0">
              <c:v>Décomposition des ressources alimentant le fonds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3420743964976748"/>
          <c:w val="0.78202995350098337"/>
          <c:h val="0.4546380839408200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'Scenario 4'!$B$96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4'!$C$96:$M$96</c:f>
              <c:numCache>
                <c:formatCode>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62.201177992580533</c:v>
                </c:pt>
                <c:pt idx="3">
                  <c:v>84.842591583677176</c:v>
                </c:pt>
                <c:pt idx="4">
                  <c:v>108.01228789299314</c:v>
                </c:pt>
                <c:pt idx="5">
                  <c:v>131.81592346417233</c:v>
                </c:pt>
                <c:pt idx="6">
                  <c:v>116.38028614958731</c:v>
                </c:pt>
                <c:pt idx="7">
                  <c:v>115.65634337950479</c:v>
                </c:pt>
                <c:pt idx="8">
                  <c:v>114.34737645688965</c:v>
                </c:pt>
                <c:pt idx="9">
                  <c:v>112.24833343153213</c:v>
                </c:pt>
                <c:pt idx="10">
                  <c:v>109.09554253923991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4-4F6C-AE9D-2C81009B70EB}"/>
            </c:ext>
          </c:extLst>
        </c:ser>
        <c:ser>
          <c:idx val="0"/>
          <c:order val="1"/>
          <c:tx>
            <c:strRef>
              <c:f>'Scenario 4'!$B$94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4'!$C$94:$M$94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B4-4F6C-AE9D-2C81009B70EB}"/>
            </c:ext>
          </c:extLst>
        </c:ser>
        <c:ser>
          <c:idx val="1"/>
          <c:order val="2"/>
          <c:tx>
            <c:strRef>
              <c:f>'Scenario 4'!$B$95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4'!$C$95:$M$95</c:f>
              <c:numCache>
                <c:formatCode>0</c:formatCode>
                <c:ptCount val="11"/>
                <c:pt idx="0">
                  <c:v>0</c:v>
                </c:pt>
                <c:pt idx="1">
                  <c:v>80</c:v>
                </c:pt>
                <c:pt idx="2">
                  <c:v>60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4-4F6C-AE9D-2C81009B70EB}"/>
            </c:ext>
          </c:extLst>
        </c:ser>
        <c:ser>
          <c:idx val="3"/>
          <c:order val="3"/>
          <c:tx>
            <c:strRef>
              <c:f>'Scenario 4'!$B$97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4'!$C$97:$M$97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4-4F6C-AE9D-2C81009B70EB}"/>
            </c:ext>
          </c:extLst>
        </c:ser>
        <c:ser>
          <c:idx val="4"/>
          <c:order val="4"/>
          <c:tx>
            <c:strRef>
              <c:f>'Scenario 4'!$B$98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4'!$C$98:$M$98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4-4F6C-AE9D-2C81009B7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59239889250884E-2"/>
          <c:y val="0.82052357603990433"/>
          <c:w val="0.96844076011074909"/>
          <c:h val="0.1676731464904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4'!$B$101</c:f>
          <c:strCache>
            <c:ptCount val="1"/>
            <c:pt idx="0">
              <c:v>Mode de financement des actions réalisées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466346427665094"/>
          <c:y val="0.23027295931091166"/>
          <c:w val="0.80337382569021676"/>
          <c:h val="0.49004791634976985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'Scenario 4'!$B$103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4'!$C$103:$M$103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F-4CA9-99D2-86F93FC31ADD}"/>
            </c:ext>
          </c:extLst>
        </c:ser>
        <c:ser>
          <c:idx val="1"/>
          <c:order val="2"/>
          <c:tx>
            <c:strRef>
              <c:f>'Scenario 4'!$B$104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4'!$C$104:$M$104</c:f>
              <c:numCache>
                <c:formatCode>0</c:formatCode>
                <c:ptCount val="11"/>
                <c:pt idx="0">
                  <c:v>0</c:v>
                </c:pt>
                <c:pt idx="1">
                  <c:v>80</c:v>
                </c:pt>
                <c:pt idx="2">
                  <c:v>60</c:v>
                </c:pt>
                <c:pt idx="3">
                  <c:v>40</c:v>
                </c:pt>
                <c:pt idx="4">
                  <c:v>20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F-4CA9-99D2-86F93FC31ADD}"/>
            </c:ext>
          </c:extLst>
        </c:ser>
        <c:ser>
          <c:idx val="3"/>
          <c:order val="3"/>
          <c:tx>
            <c:strRef>
              <c:f>'Scenario 4'!$B$105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4'!$C$105:$M$105</c:f>
              <c:numCache>
                <c:formatCode>0</c:formatCode>
                <c:ptCount val="11"/>
                <c:pt idx="0">
                  <c:v>0</c:v>
                </c:pt>
                <c:pt idx="1">
                  <c:v>40</c:v>
                </c:pt>
                <c:pt idx="2">
                  <c:v>62.201177992580533</c:v>
                </c:pt>
                <c:pt idx="3">
                  <c:v>84.842591583677176</c:v>
                </c:pt>
                <c:pt idx="4">
                  <c:v>108.01228789299314</c:v>
                </c:pt>
                <c:pt idx="5">
                  <c:v>131.81592346417233</c:v>
                </c:pt>
                <c:pt idx="6">
                  <c:v>116.38028614958731</c:v>
                </c:pt>
                <c:pt idx="7">
                  <c:v>115.65634337950479</c:v>
                </c:pt>
                <c:pt idx="8">
                  <c:v>114.34737645688965</c:v>
                </c:pt>
                <c:pt idx="9">
                  <c:v>112.24833343153213</c:v>
                </c:pt>
                <c:pt idx="10">
                  <c:v>109.09554253923991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DF-4CA9-99D2-86F93FC31ADD}"/>
            </c:ext>
          </c:extLst>
        </c:ser>
        <c:ser>
          <c:idx val="4"/>
          <c:order val="4"/>
          <c:tx>
            <c:strRef>
              <c:f>'Scenario 4'!$B$106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4'!$C$106:$M$106</c:f>
              <c:numCache>
                <c:formatCode>0</c:formatCode>
                <c:ptCount val="11"/>
                <c:pt idx="0">
                  <c:v>100</c:v>
                </c:pt>
                <c:pt idx="1">
                  <c:v>-8.9941100370973217</c:v>
                </c:pt>
                <c:pt idx="2">
                  <c:v>-8.9941100370973199</c:v>
                </c:pt>
                <c:pt idx="3">
                  <c:v>-8.9941100370973217</c:v>
                </c:pt>
                <c:pt idx="4">
                  <c:v>-8.9941100370973217</c:v>
                </c:pt>
                <c:pt idx="5">
                  <c:v>-8.9941100370973199</c:v>
                </c:pt>
                <c:pt idx="6">
                  <c:v>-8.9941100370973199</c:v>
                </c:pt>
                <c:pt idx="7">
                  <c:v>-8.9941100370973182</c:v>
                </c:pt>
                <c:pt idx="8">
                  <c:v>-8.9941100370973182</c:v>
                </c:pt>
                <c:pt idx="9">
                  <c:v>-8.9941100370973199</c:v>
                </c:pt>
                <c:pt idx="10">
                  <c:v>-8.9941100370973199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DF-4CA9-99D2-86F93FC31ADD}"/>
            </c:ext>
          </c:extLst>
        </c:ser>
        <c:ser>
          <c:idx val="5"/>
          <c:order val="5"/>
          <c:tx>
            <c:strRef>
              <c:f>'Scenario 4'!$B$107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4'!$C$107:$M$107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DF-4CA9-99D2-86F93FC31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barChart>
        <c:barDir val="col"/>
        <c:grouping val="clustered"/>
        <c:varyColors val="0"/>
        <c:ser>
          <c:idx val="2"/>
          <c:order val="0"/>
          <c:tx>
            <c:strRef>
              <c:f>'Scenario 4'!$B$102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4'!$C$102:$M$102</c:f>
              <c:numCache>
                <c:formatCode>0</c:formatCode>
                <c:ptCount val="11"/>
                <c:pt idx="0">
                  <c:v>200</c:v>
                </c:pt>
                <c:pt idx="1">
                  <c:v>111.00588996290267</c:v>
                </c:pt>
                <c:pt idx="2">
                  <c:v>113.20706795548321</c:v>
                </c:pt>
                <c:pt idx="3">
                  <c:v>115.84848154657986</c:v>
                </c:pt>
                <c:pt idx="4">
                  <c:v>119.01817785589583</c:v>
                </c:pt>
                <c:pt idx="5">
                  <c:v>122.821813427075</c:v>
                </c:pt>
                <c:pt idx="6">
                  <c:v>107.38617611248999</c:v>
                </c:pt>
                <c:pt idx="7">
                  <c:v>106.66223334240748</c:v>
                </c:pt>
                <c:pt idx="8">
                  <c:v>105.35326641979233</c:v>
                </c:pt>
                <c:pt idx="9">
                  <c:v>103.25422339443482</c:v>
                </c:pt>
                <c:pt idx="10">
                  <c:v>100.1014325021426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DF-4CA9-99D2-86F93FC31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70559679"/>
        <c:axId val="165991199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  <c:max val="2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valAx>
        <c:axId val="165991199"/>
        <c:scaling>
          <c:orientation val="minMax"/>
          <c:max val="200"/>
          <c:min val="-20"/>
        </c:scaling>
        <c:delete val="1"/>
        <c:axPos val="r"/>
        <c:numFmt formatCode="0" sourceLinked="1"/>
        <c:majorTickMark val="out"/>
        <c:minorTickMark val="none"/>
        <c:tickLblPos val="nextTo"/>
        <c:crossAx val="170559679"/>
        <c:crosses val="max"/>
        <c:crossBetween val="between"/>
      </c:valAx>
      <c:catAx>
        <c:axId val="170559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91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329991763095343E-2"/>
          <c:y val="0.81658915021668776"/>
          <c:w val="0.94982920233860124"/>
          <c:h val="0.16373872066722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Montant des investissements d'année N (en k€)</a:t>
            </a:r>
          </a:p>
        </c:rich>
      </c:tx>
      <c:layout>
        <c:manualLayout>
          <c:xMode val="edge"/>
          <c:yMode val="edge"/>
          <c:x val="0.17778885327012214"/>
          <c:y val="6.212303476204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1060083019482842"/>
          <c:w val="0.78202995350098337"/>
          <c:h val="0.517588897112286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'Scenario 4'!$B$102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4'!$C$102:$M$102</c:f>
              <c:numCache>
                <c:formatCode>0</c:formatCode>
                <c:ptCount val="11"/>
                <c:pt idx="0">
                  <c:v>200</c:v>
                </c:pt>
                <c:pt idx="1">
                  <c:v>111.00588996290267</c:v>
                </c:pt>
                <c:pt idx="2">
                  <c:v>113.20706795548321</c:v>
                </c:pt>
                <c:pt idx="3">
                  <c:v>115.84848154657986</c:v>
                </c:pt>
                <c:pt idx="4">
                  <c:v>119.01817785589583</c:v>
                </c:pt>
                <c:pt idx="5">
                  <c:v>122.821813427075</c:v>
                </c:pt>
                <c:pt idx="6">
                  <c:v>107.38617611248999</c:v>
                </c:pt>
                <c:pt idx="7">
                  <c:v>106.66223334240748</c:v>
                </c:pt>
                <c:pt idx="8">
                  <c:v>105.35326641979233</c:v>
                </c:pt>
                <c:pt idx="9">
                  <c:v>103.25422339443482</c:v>
                </c:pt>
                <c:pt idx="10">
                  <c:v>100.1014325021426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14-4E0B-8251-B9A92F288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lineChart>
        <c:grouping val="standard"/>
        <c:varyColors val="0"/>
        <c:ser>
          <c:idx val="0"/>
          <c:order val="0"/>
          <c:tx>
            <c:v>Rappel = envel. disponible en N</c:v>
          </c:tx>
          <c:spPr>
            <a:ln w="1905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rgbClr val="7030A0"/>
                </a:solidFill>
                <a:prstDash val="sysDot"/>
              </a:ln>
              <a:effectLst/>
            </c:spPr>
          </c:marker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4'!$C$87:$M$87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4'!$C$90:$M$90</c:f>
              <c:numCache>
                <c:formatCode>0</c:formatCode>
                <c:ptCount val="11"/>
                <c:pt idx="0">
                  <c:v>200</c:v>
                </c:pt>
                <c:pt idx="1">
                  <c:v>111.00588996290267</c:v>
                </c:pt>
                <c:pt idx="2">
                  <c:v>113.20706795548321</c:v>
                </c:pt>
                <c:pt idx="3">
                  <c:v>115.84848154657986</c:v>
                </c:pt>
                <c:pt idx="4">
                  <c:v>119.01817785589583</c:v>
                </c:pt>
                <c:pt idx="5">
                  <c:v>122.821813427075</c:v>
                </c:pt>
                <c:pt idx="6">
                  <c:v>107.38617611248999</c:v>
                </c:pt>
                <c:pt idx="7">
                  <c:v>106.66223334240748</c:v>
                </c:pt>
                <c:pt idx="8">
                  <c:v>105.35326641979233</c:v>
                </c:pt>
                <c:pt idx="9">
                  <c:v>103.25422339443482</c:v>
                </c:pt>
                <c:pt idx="10">
                  <c:v>100.1014325021426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4-4E0B-8251-B9A92F288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50975"/>
        <c:axId val="124835311"/>
      </c:line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646194787202718E-2"/>
          <c:y val="0.86773668591850406"/>
          <c:w val="0.89999994397933814"/>
          <c:h val="8.066967025484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'Synthese scénarios'!$B$36</c:f>
          <c:strCache>
            <c:ptCount val="1"/>
            <c:pt idx="0">
              <c:v>Sensibilité de la dynamique de l'enveloppe à l'allocation de ressources complémentaires - montants en k€</c:v>
            </c:pt>
          </c:strCache>
        </c:strRef>
      </c:tx>
      <c:layout>
        <c:manualLayout>
          <c:xMode val="edge"/>
          <c:yMode val="edge"/>
          <c:x val="0.14739649122261275"/>
          <c:y val="3.4582168441016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90617859215E-2"/>
          <c:y val="0.20085321200530792"/>
          <c:w val="0.84862425431030786"/>
          <c:h val="0.45091185271773798"/>
        </c:manualLayout>
      </c:layout>
      <c:lineChart>
        <c:grouping val="standard"/>
        <c:varyColors val="0"/>
        <c:ser>
          <c:idx val="0"/>
          <c:order val="0"/>
          <c:tx>
            <c:strRef>
              <c:f>'Synthese scénarios'!$B$37</c:f>
              <c:strCache>
                <c:ptCount val="1"/>
                <c:pt idx="0">
                  <c:v>Scenario 1 : dot. initiale de 100 + écon. d'NRJ générées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scénarios'!$C$34:$M$34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'Synthese scénarios'!$C$37:$M$37</c:f>
              <c:numCache>
                <c:formatCode>#,##0</c:formatCode>
                <c:ptCount val="11"/>
                <c:pt idx="0">
                  <c:v>100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A5-43C9-943F-7B7A8AC81E43}"/>
            </c:ext>
          </c:extLst>
        </c:ser>
        <c:ser>
          <c:idx val="1"/>
          <c:order val="1"/>
          <c:tx>
            <c:strRef>
              <c:f>'Synthese scénarios'!$B$38</c:f>
              <c:strCache>
                <c:ptCount val="1"/>
                <c:pt idx="0">
                  <c:v>Scenario 2 : scén 1 + temps de retour ramené de 10 à 5 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scénarios'!$C$34:$M$34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'Synthese scénarios'!$C$38:$M$38</c:f>
              <c:numCache>
                <c:formatCode>#,##0</c:formatCode>
                <c:ptCount val="11"/>
                <c:pt idx="0">
                  <c:v>100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A5-43C9-943F-7B7A8AC81E43}"/>
            </c:ext>
          </c:extLst>
        </c:ser>
        <c:ser>
          <c:idx val="2"/>
          <c:order val="2"/>
          <c:tx>
            <c:strRef>
              <c:f>'Synthese scénarios'!$B$39</c:f>
              <c:strCache>
                <c:ptCount val="1"/>
                <c:pt idx="0">
                  <c:v>Scénario 3 : scén 2 + abondt dégressif (-20 k€/an sur 4 ans)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scénarios'!$C$34:$M$34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'Synthese scénarios'!$C$39:$M$39</c:f>
              <c:numCache>
                <c:formatCode>#,##0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A5-43C9-943F-7B7A8AC81E43}"/>
            </c:ext>
          </c:extLst>
        </c:ser>
        <c:ser>
          <c:idx val="3"/>
          <c:order val="3"/>
          <c:tx>
            <c:strRef>
              <c:f>'Synthese scénarios'!$B$40</c:f>
              <c:strCache>
                <c:ptCount val="1"/>
                <c:pt idx="0">
                  <c:v>Scénario 4 : scén 3 + emprunt de 100 k€ en année 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accent4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scénarios'!$C$34:$M$34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'Synthese scénarios'!$C$40:$M$40</c:f>
              <c:numCache>
                <c:formatCode>#,##0</c:formatCode>
                <c:ptCount val="11"/>
                <c:pt idx="0">
                  <c:v>200</c:v>
                </c:pt>
                <c:pt idx="1">
                  <c:v>111.00588996290267</c:v>
                </c:pt>
                <c:pt idx="2">
                  <c:v>113.20706795548321</c:v>
                </c:pt>
                <c:pt idx="3">
                  <c:v>115.84848154657986</c:v>
                </c:pt>
                <c:pt idx="4">
                  <c:v>119.01817785589583</c:v>
                </c:pt>
                <c:pt idx="5">
                  <c:v>122.821813427075</c:v>
                </c:pt>
                <c:pt idx="6">
                  <c:v>107.38617611248999</c:v>
                </c:pt>
                <c:pt idx="7">
                  <c:v>106.66223334240748</c:v>
                </c:pt>
                <c:pt idx="8">
                  <c:v>105.35326641979233</c:v>
                </c:pt>
                <c:pt idx="9">
                  <c:v>103.25422339443482</c:v>
                </c:pt>
                <c:pt idx="10">
                  <c:v>100.1014325021426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A5-43C9-943F-7B7A8AC81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50975"/>
        <c:axId val="124835311"/>
      </c:line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689718168685438E-3"/>
          <c:y val="0.78549133687363082"/>
          <c:w val="0.99264148475434155"/>
          <c:h val="0.189947282759299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'Synthese scénarios'!$B$43</c:f>
          <c:strCache>
            <c:ptCount val="1"/>
            <c:pt idx="0">
              <c:v>Bilan des différents scénarios sur 10 ans (en k€)</c:v>
            </c:pt>
          </c:strCache>
        </c:strRef>
      </c:tx>
      <c:layout>
        <c:manualLayout>
          <c:xMode val="edge"/>
          <c:yMode val="edge"/>
          <c:x val="0.18185447329912258"/>
          <c:y val="5.28400654638884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83991954375E-2"/>
          <c:y val="0.17164057656986248"/>
          <c:w val="0.84862425431030786"/>
          <c:h val="0.44726028106228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'Synthese scénarios'!$G$43</c:f>
              <c:strCache>
                <c:ptCount val="1"/>
                <c:pt idx="0">
                  <c:v>Apport en "fonds propres"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A43-4E62-876A-AE19A4680D1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A43-4E62-876A-AE19A4680D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3-4E62-876A-AE19A4680D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3-4E62-876A-AE19A4680D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scénarios'!$B$44:$B$47</c:f>
              <c:strCache>
                <c:ptCount val="4"/>
                <c:pt idx="0">
                  <c:v>Scenario 1 : dot. initiale de 100 + écon. d'NRJ générées</c:v>
                </c:pt>
                <c:pt idx="1">
                  <c:v>Scenario 2 : scén 1 + temps de retour ramené de 10 à 5 ans</c:v>
                </c:pt>
                <c:pt idx="2">
                  <c:v>Scénario 3 : scén 2 + abondt dégressif (-20 k€/an sur 4 ans)</c:v>
                </c:pt>
                <c:pt idx="3">
                  <c:v>Scénario 4 : scén 3 + emprunt de 100 k€ en année 0</c:v>
                </c:pt>
              </c:strCache>
            </c:strRef>
          </c:cat>
          <c:val>
            <c:numRef>
              <c:f>'Synthese scénarios'!$G$44:$G$47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300</c:v>
                </c:pt>
                <c:pt idx="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3-4E62-876A-AE19A4680D1B}"/>
            </c:ext>
          </c:extLst>
        </c:ser>
        <c:ser>
          <c:idx val="1"/>
          <c:order val="1"/>
          <c:tx>
            <c:strRef>
              <c:f>'Synthese scénarios'!$H$43</c:f>
              <c:strCache>
                <c:ptCount val="1"/>
                <c:pt idx="0">
                  <c:v>Enveloppe dispo s/ 10 pour investir (nette de la dette restante)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3-4E62-876A-AE19A4680D1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A43-4E62-876A-AE19A4680D1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AA43-4E62-876A-AE19A4680D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'Synthese scénarios'!$B$44:$B$47</c:f>
              <c:strCache>
                <c:ptCount val="4"/>
                <c:pt idx="0">
                  <c:v>Scenario 1 : dot. initiale de 100 + écon. d'NRJ générées</c:v>
                </c:pt>
                <c:pt idx="1">
                  <c:v>Scenario 2 : scén 1 + temps de retour ramené de 10 à 5 ans</c:v>
                </c:pt>
                <c:pt idx="2">
                  <c:v>Scénario 3 : scén 2 + abondt dégressif (-20 k€/an sur 4 ans)</c:v>
                </c:pt>
                <c:pt idx="3">
                  <c:v>Scénario 4 : scén 3 + emprunt de 100 k€ en année 0</c:v>
                </c:pt>
              </c:strCache>
            </c:strRef>
          </c:cat>
          <c:val>
            <c:numRef>
              <c:f>'Synthese scénarios'!$H$44:$H$47</c:f>
              <c:numCache>
                <c:formatCode>#,##0</c:formatCode>
                <c:ptCount val="4"/>
                <c:pt idx="0">
                  <c:v>259.37424600999998</c:v>
                </c:pt>
                <c:pt idx="1">
                  <c:v>411.81364224000004</c:v>
                </c:pt>
                <c:pt idx="2">
                  <c:v>1100</c:v>
                </c:pt>
                <c:pt idx="3">
                  <c:v>1259.688212333717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43-4E62-876A-AE19A4680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1'!$B$93</c:f>
          <c:strCache>
            <c:ptCount val="1"/>
            <c:pt idx="0">
              <c:v>Décomposition des ressources alimentant le fonds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3420743964976748"/>
          <c:w val="0.78202995350098337"/>
          <c:h val="0.4546380839408200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'Scenario 1'!$B$96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1'!$C$96:$M$96</c:f>
              <c:numCache>
                <c:formatCode>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E-41B4-8394-B416DB1A9DAF}"/>
            </c:ext>
          </c:extLst>
        </c:ser>
        <c:ser>
          <c:idx val="0"/>
          <c:order val="1"/>
          <c:tx>
            <c:strRef>
              <c:f>'Scenario 1'!$B$94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1'!$C$94:$M$94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E-41B4-8394-B416DB1A9DAF}"/>
            </c:ext>
          </c:extLst>
        </c:ser>
        <c:ser>
          <c:idx val="1"/>
          <c:order val="2"/>
          <c:tx>
            <c:strRef>
              <c:f>'Scenario 1'!$B$95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1'!$C$95:$M$95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E-41B4-8394-B416DB1A9DAF}"/>
            </c:ext>
          </c:extLst>
        </c:ser>
        <c:ser>
          <c:idx val="3"/>
          <c:order val="3"/>
          <c:tx>
            <c:strRef>
              <c:f>'Scenario 1'!$B$97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1'!$C$97:$M$97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E-41B4-8394-B416DB1A9DAF}"/>
            </c:ext>
          </c:extLst>
        </c:ser>
        <c:ser>
          <c:idx val="4"/>
          <c:order val="4"/>
          <c:tx>
            <c:strRef>
              <c:f>'Scenario 1'!$B$98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1'!$C$98:$M$98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E-41B4-8394-B416DB1A9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59239889250884E-2"/>
          <c:y val="0.82052357603990433"/>
          <c:w val="0.96844076011074909"/>
          <c:h val="0.1676731464904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1'!$B$101</c:f>
          <c:strCache>
            <c:ptCount val="1"/>
            <c:pt idx="0">
              <c:v>Mode de financement des actions réalisées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466346427665094"/>
          <c:y val="0.23027295931091166"/>
          <c:w val="0.80337382569021676"/>
          <c:h val="0.49004791634976985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'Scenario 1'!$B$103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1'!$C$103:$M$103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F-4A95-8602-03E76922025E}"/>
            </c:ext>
          </c:extLst>
        </c:ser>
        <c:ser>
          <c:idx val="1"/>
          <c:order val="2"/>
          <c:tx>
            <c:strRef>
              <c:f>'Scenario 1'!$B$104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1'!$C$104:$M$104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EF-4A95-8602-03E76922025E}"/>
            </c:ext>
          </c:extLst>
        </c:ser>
        <c:ser>
          <c:idx val="3"/>
          <c:order val="3"/>
          <c:tx>
            <c:strRef>
              <c:f>'Scenario 1'!$B$105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1'!$C$105:$M$105</c:f>
              <c:numCache>
                <c:formatCode>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EF-4A95-8602-03E76922025E}"/>
            </c:ext>
          </c:extLst>
        </c:ser>
        <c:ser>
          <c:idx val="4"/>
          <c:order val="4"/>
          <c:tx>
            <c:strRef>
              <c:f>'Scenario 1'!$B$106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1'!$C$106:$M$106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EF-4A95-8602-03E76922025E}"/>
            </c:ext>
          </c:extLst>
        </c:ser>
        <c:ser>
          <c:idx val="5"/>
          <c:order val="5"/>
          <c:tx>
            <c:strRef>
              <c:f>'Scenario 1'!$B$107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1'!$C$107:$M$107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EF-4A95-8602-03E769220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barChart>
        <c:barDir val="col"/>
        <c:grouping val="clustered"/>
        <c:varyColors val="0"/>
        <c:ser>
          <c:idx val="2"/>
          <c:order val="0"/>
          <c:tx>
            <c:strRef>
              <c:f>'Scenario 1'!$B$102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1'!$C$102:$M$102</c:f>
              <c:numCache>
                <c:formatCode>0</c:formatCode>
                <c:ptCount val="11"/>
                <c:pt idx="0">
                  <c:v>100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EF-4A95-8602-03E769220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70559679"/>
        <c:axId val="165991199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  <c:max val="2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valAx>
        <c:axId val="165991199"/>
        <c:scaling>
          <c:orientation val="minMax"/>
          <c:max val="200"/>
          <c:min val="-20"/>
        </c:scaling>
        <c:delete val="1"/>
        <c:axPos val="r"/>
        <c:numFmt formatCode="0" sourceLinked="1"/>
        <c:majorTickMark val="out"/>
        <c:minorTickMark val="none"/>
        <c:tickLblPos val="nextTo"/>
        <c:crossAx val="170559679"/>
        <c:crosses val="max"/>
        <c:crossBetween val="between"/>
      </c:valAx>
      <c:catAx>
        <c:axId val="170559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91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329991763095343E-2"/>
          <c:y val="0.81658915021668776"/>
          <c:w val="0.94982920233860124"/>
          <c:h val="0.16373872066722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Montant des investissements d'année N (en k€)</a:t>
            </a:r>
          </a:p>
        </c:rich>
      </c:tx>
      <c:layout>
        <c:manualLayout>
          <c:xMode val="edge"/>
          <c:yMode val="edge"/>
          <c:x val="0.17778885327012214"/>
          <c:y val="6.212303476204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1060083019482842"/>
          <c:w val="0.78202995350098337"/>
          <c:h val="0.517588897112286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'Scenario 1'!$B$102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1'!$C$102:$M$102</c:f>
              <c:numCache>
                <c:formatCode>0</c:formatCode>
                <c:ptCount val="11"/>
                <c:pt idx="0">
                  <c:v>100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AE-402C-93EE-CF182C913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lineChart>
        <c:grouping val="standard"/>
        <c:varyColors val="0"/>
        <c:ser>
          <c:idx val="0"/>
          <c:order val="0"/>
          <c:tx>
            <c:v>Rappel = envel. disponible en N</c:v>
          </c:tx>
          <c:spPr>
            <a:ln w="1905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rgbClr val="7030A0"/>
                </a:solidFill>
                <a:prstDash val="sysDot"/>
              </a:ln>
              <a:effectLst/>
            </c:spPr>
          </c:marker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1'!$C$87:$M$87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1'!$C$90:$M$90</c:f>
              <c:numCache>
                <c:formatCode>0</c:formatCode>
                <c:ptCount val="11"/>
                <c:pt idx="0">
                  <c:v>100</c:v>
                </c:pt>
                <c:pt idx="1">
                  <c:v>10</c:v>
                </c:pt>
                <c:pt idx="2">
                  <c:v>11</c:v>
                </c:pt>
                <c:pt idx="3">
                  <c:v>12.1</c:v>
                </c:pt>
                <c:pt idx="4">
                  <c:v>13.31</c:v>
                </c:pt>
                <c:pt idx="5">
                  <c:v>14.641</c:v>
                </c:pt>
                <c:pt idx="6">
                  <c:v>16.1051</c:v>
                </c:pt>
                <c:pt idx="7">
                  <c:v>17.715610000000002</c:v>
                </c:pt>
                <c:pt idx="8">
                  <c:v>19.487171000000004</c:v>
                </c:pt>
                <c:pt idx="9">
                  <c:v>21.435888100000003</c:v>
                </c:pt>
                <c:pt idx="10">
                  <c:v>23.579476910000004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AE-402C-93EE-CF182C913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50975"/>
        <c:axId val="124835311"/>
      </c:line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646194787202718E-2"/>
          <c:y val="0.86773668591850406"/>
          <c:w val="0.89999994397933814"/>
          <c:h val="8.066967025484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2'!$B$89</c:f>
          <c:strCache>
            <c:ptCount val="1"/>
            <c:pt idx="0">
              <c:v>Evolution de l'enveloppe disponible et des économies auto-générées (en k€) - scenario 2</c:v>
            </c:pt>
          </c:strCache>
        </c:strRef>
      </c:tx>
      <c:layout>
        <c:manualLayout>
          <c:xMode val="edge"/>
          <c:yMode val="edge"/>
          <c:x val="0.14739649122261275"/>
          <c:y val="3.4582168441016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90617859215E-2"/>
          <c:y val="0.21839711854684929"/>
          <c:w val="0.84862425431030786"/>
          <c:h val="0.53742443826073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'Scenario 2'!$B$90</c:f>
              <c:strCache>
                <c:ptCount val="1"/>
                <c:pt idx="0">
                  <c:v>Enveloppe dispo. en 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2'!$C$90:$M$90</c:f>
              <c:numCache>
                <c:formatCode>0</c:formatCode>
                <c:ptCount val="11"/>
                <c:pt idx="0">
                  <c:v>100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26-4B73-96BD-5436052B55A5}"/>
            </c:ext>
          </c:extLst>
        </c:ser>
        <c:ser>
          <c:idx val="1"/>
          <c:order val="1"/>
          <c:tx>
            <c:strRef>
              <c:f>'Scenario 2'!$B$91</c:f>
              <c:strCache>
                <c:ptCount val="1"/>
                <c:pt idx="0">
                  <c:v>Econ. auto-générées alimentant le fonds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2'!$C$91:$M$91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26-4B73-96BD-5436052B5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402356212461377E-2"/>
          <c:y val="0.8724477813320517"/>
          <c:w val="0.93919528757507709"/>
          <c:h val="0.10161562512976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2'!$B$93</c:f>
          <c:strCache>
            <c:ptCount val="1"/>
            <c:pt idx="0">
              <c:v>Décomposition des ressources alimentant le fonds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3420743964976748"/>
          <c:w val="0.78202995350098337"/>
          <c:h val="0.4546380839408200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'Scenario 2'!$B$96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2'!$C$96:$M$96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D-431B-A32F-70598DEA438A}"/>
            </c:ext>
          </c:extLst>
        </c:ser>
        <c:ser>
          <c:idx val="0"/>
          <c:order val="1"/>
          <c:tx>
            <c:strRef>
              <c:f>'Scenario 2'!$B$94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2'!$C$94:$M$94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5D-431B-A32F-70598DEA438A}"/>
            </c:ext>
          </c:extLst>
        </c:ser>
        <c:ser>
          <c:idx val="1"/>
          <c:order val="2"/>
          <c:tx>
            <c:strRef>
              <c:f>'Scenario 2'!$B$95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2'!$C$95:$M$95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5D-431B-A32F-70598DEA438A}"/>
            </c:ext>
          </c:extLst>
        </c:ser>
        <c:ser>
          <c:idx val="3"/>
          <c:order val="3"/>
          <c:tx>
            <c:strRef>
              <c:f>'Scenario 2'!$B$97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2'!$C$97:$M$97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D-431B-A32F-70598DEA438A}"/>
            </c:ext>
          </c:extLst>
        </c:ser>
        <c:ser>
          <c:idx val="4"/>
          <c:order val="4"/>
          <c:tx>
            <c:strRef>
              <c:f>'Scenario 2'!$B$98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2'!$C$98:$M$98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5D-431B-A32F-70598DEA4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559239889250884E-2"/>
          <c:y val="0.82052357603990433"/>
          <c:w val="0.96844076011074909"/>
          <c:h val="0.1676731464904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2'!$B$101</c:f>
          <c:strCache>
            <c:ptCount val="1"/>
            <c:pt idx="0">
              <c:v>Mode de financement des actions réalisées en année N (en k€)</c:v>
            </c:pt>
          </c:strCache>
        </c:strRef>
      </c:tx>
      <c:layout>
        <c:manualLayout>
          <c:xMode val="edge"/>
          <c:yMode val="edge"/>
          <c:x val="0.12561494347421848"/>
          <c:y val="4.6385331469179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466346427665094"/>
          <c:y val="0.23027295931091166"/>
          <c:w val="0.80337382569021676"/>
          <c:h val="0.49004791634976985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'Scenario 2'!$B$103</c:f>
              <c:strCache>
                <c:ptCount val="1"/>
                <c:pt idx="0">
                  <c:v>Dotation initiale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2'!$C$103:$M$103</c:f>
              <c:numCache>
                <c:formatCode>0</c:formatCode>
                <c:ptCount val="11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8-4854-A6D8-F190FEE21628}"/>
            </c:ext>
          </c:extLst>
        </c:ser>
        <c:ser>
          <c:idx val="1"/>
          <c:order val="2"/>
          <c:tx>
            <c:strRef>
              <c:f>'Scenario 2'!$B$104</c:f>
              <c:strCache>
                <c:ptCount val="1"/>
                <c:pt idx="0">
                  <c:v>Ressources récurr. affectées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2'!$C$104:$M$104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98-4854-A6D8-F190FEE21628}"/>
            </c:ext>
          </c:extLst>
        </c:ser>
        <c:ser>
          <c:idx val="3"/>
          <c:order val="3"/>
          <c:tx>
            <c:strRef>
              <c:f>'Scenario 2'!$B$105</c:f>
              <c:strCache>
                <c:ptCount val="1"/>
                <c:pt idx="0">
                  <c:v>Econ. auto-générées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2'!$C$105:$M$105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98-4854-A6D8-F190FEE21628}"/>
            </c:ext>
          </c:extLst>
        </c:ser>
        <c:ser>
          <c:idx val="4"/>
          <c:order val="4"/>
          <c:tx>
            <c:strRef>
              <c:f>'Scenario 2'!$B$106</c:f>
              <c:strCache>
                <c:ptCount val="1"/>
                <c:pt idx="0">
                  <c:v>Emprunt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2'!$C$106:$M$106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98-4854-A6D8-F190FEE21628}"/>
            </c:ext>
          </c:extLst>
        </c:ser>
        <c:ser>
          <c:idx val="5"/>
          <c:order val="5"/>
          <c:tx>
            <c:strRef>
              <c:f>'Scenario 2'!$B$107</c:f>
              <c:strCache>
                <c:ptCount val="1"/>
                <c:pt idx="0">
                  <c:v>Report stock N-1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2'!$C$107:$M$107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98-4854-A6D8-F190FEE21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barChart>
        <c:barDir val="col"/>
        <c:grouping val="clustered"/>
        <c:varyColors val="0"/>
        <c:ser>
          <c:idx val="2"/>
          <c:order val="0"/>
          <c:tx>
            <c:strRef>
              <c:f>'Scenario 2'!$B$102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2'!$C$102:$M$102</c:f>
              <c:numCache>
                <c:formatCode>0</c:formatCode>
                <c:ptCount val="11"/>
                <c:pt idx="0">
                  <c:v>100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98-4854-A6D8-F190FEE21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70559679"/>
        <c:axId val="165991199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  <c:max val="2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valAx>
        <c:axId val="165991199"/>
        <c:scaling>
          <c:orientation val="minMax"/>
          <c:max val="200"/>
          <c:min val="-20"/>
        </c:scaling>
        <c:delete val="1"/>
        <c:axPos val="r"/>
        <c:numFmt formatCode="0" sourceLinked="1"/>
        <c:majorTickMark val="out"/>
        <c:minorTickMark val="none"/>
        <c:tickLblPos val="nextTo"/>
        <c:crossAx val="170559679"/>
        <c:crosses val="max"/>
        <c:crossBetween val="between"/>
      </c:valAx>
      <c:catAx>
        <c:axId val="170559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91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329991763095343E-2"/>
          <c:y val="0.81658915021668776"/>
          <c:w val="0.94982920233860124"/>
          <c:h val="0.16373872066722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Montant des investissements d'année N (en k€)</a:t>
            </a:r>
          </a:p>
        </c:rich>
      </c:tx>
      <c:layout>
        <c:manualLayout>
          <c:xMode val="edge"/>
          <c:yMode val="edge"/>
          <c:x val="0.17778885327012214"/>
          <c:y val="6.212303476204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652117104844723"/>
          <c:y val="0.21060083019482842"/>
          <c:w val="0.78202995350098337"/>
          <c:h val="0.517588897112286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'Scenario 2'!$B$102</c:f>
              <c:strCache>
                <c:ptCount val="1"/>
                <c:pt idx="0">
                  <c:v>Dépenses de l'année 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2'!$C$102:$M$102</c:f>
              <c:numCache>
                <c:formatCode>0</c:formatCode>
                <c:ptCount val="11"/>
                <c:pt idx="0">
                  <c:v>100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5-4654-B57D-DE54445B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lineChart>
        <c:grouping val="standard"/>
        <c:varyColors val="0"/>
        <c:ser>
          <c:idx val="0"/>
          <c:order val="0"/>
          <c:tx>
            <c:v>Rappel = envel. disponible en N</c:v>
          </c:tx>
          <c:spPr>
            <a:ln w="1905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noFill/>
              <a:ln w="19050">
                <a:solidFill>
                  <a:srgbClr val="7030A0"/>
                </a:solidFill>
                <a:prstDash val="sysDot"/>
              </a:ln>
              <a:effectLst/>
            </c:spPr>
          </c:marker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rgbClr val="7030A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2'!$C$87:$M$87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2'!$C$90:$M$90</c:f>
              <c:numCache>
                <c:formatCode>0</c:formatCode>
                <c:ptCount val="11"/>
                <c:pt idx="0">
                  <c:v>100</c:v>
                </c:pt>
                <c:pt idx="1">
                  <c:v>20</c:v>
                </c:pt>
                <c:pt idx="2">
                  <c:v>24</c:v>
                </c:pt>
                <c:pt idx="3">
                  <c:v>28.8</c:v>
                </c:pt>
                <c:pt idx="4">
                  <c:v>34.56</c:v>
                </c:pt>
                <c:pt idx="5">
                  <c:v>41.472000000000001</c:v>
                </c:pt>
                <c:pt idx="6">
                  <c:v>29.766400000000001</c:v>
                </c:pt>
                <c:pt idx="7">
                  <c:v>31.71968</c:v>
                </c:pt>
                <c:pt idx="8">
                  <c:v>33.263615999999999</c:v>
                </c:pt>
                <c:pt idx="9">
                  <c:v>34.156339200000005</c:v>
                </c:pt>
                <c:pt idx="10">
                  <c:v>34.075607040000001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65-4654-B57D-DE54445B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50975"/>
        <c:axId val="124835311"/>
      </c:line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646194787202718E-2"/>
          <c:y val="0.86773668591850406"/>
          <c:w val="0.89999994397933814"/>
          <c:h val="8.066967025484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'Scenario 3'!$B$89</c:f>
          <c:strCache>
            <c:ptCount val="1"/>
            <c:pt idx="0">
              <c:v>Evolution de l'enveloppe disponible et des économies auto-générées (en k€) - scenario 3</c:v>
            </c:pt>
          </c:strCache>
        </c:strRef>
      </c:tx>
      <c:layout>
        <c:manualLayout>
          <c:xMode val="edge"/>
          <c:yMode val="edge"/>
          <c:x val="0.14739649122261275"/>
          <c:y val="3.4582168441016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9.549990617859215E-2"/>
          <c:y val="0.21839711854684929"/>
          <c:w val="0.84862425431030786"/>
          <c:h val="0.53742443826073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'Scenario 3'!$B$90</c:f>
              <c:strCache>
                <c:ptCount val="1"/>
                <c:pt idx="0">
                  <c:v>Enveloppe dispo. en 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3'!$C$90:$M$90</c:f>
              <c:numCache>
                <c:formatCode>0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6-48BD-9F83-C88BCB9AF51C}"/>
            </c:ext>
          </c:extLst>
        </c:ser>
        <c:ser>
          <c:idx val="1"/>
          <c:order val="1"/>
          <c:tx>
            <c:strRef>
              <c:f>'Scenario 3'!$B$91</c:f>
              <c:strCache>
                <c:ptCount val="1"/>
                <c:pt idx="0">
                  <c:v>Econ. auto-générées alimentant le fonds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5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'Scenario 3'!$C$87:$M$87</c:f>
              <c:strCache>
                <c:ptCount val="11"/>
                <c:pt idx="0">
                  <c:v>N</c:v>
                </c:pt>
                <c:pt idx="1">
                  <c:v>N+1</c:v>
                </c:pt>
                <c:pt idx="2">
                  <c:v>N+2</c:v>
                </c:pt>
                <c:pt idx="3">
                  <c:v>N+3</c:v>
                </c:pt>
                <c:pt idx="4">
                  <c:v>N+4</c:v>
                </c:pt>
                <c:pt idx="5">
                  <c:v>N+5</c:v>
                </c:pt>
                <c:pt idx="6">
                  <c:v>N+6</c:v>
                </c:pt>
                <c:pt idx="7">
                  <c:v>N+7</c:v>
                </c:pt>
                <c:pt idx="8">
                  <c:v>N+8</c:v>
                </c:pt>
                <c:pt idx="9">
                  <c:v>N+9</c:v>
                </c:pt>
                <c:pt idx="10">
                  <c:v>N+10</c:v>
                </c:pt>
              </c:strCache>
            </c:strRef>
          </c:cat>
          <c:val>
            <c:numRef>
              <c:f>'Scenario 3'!$C$91:$M$91</c:f>
              <c:numCache>
                <c:formatCode>0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86-48BD-9F83-C88BCB9AF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25550975"/>
        <c:axId val="124835311"/>
      </c:barChart>
      <c:catAx>
        <c:axId val="12555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835311"/>
        <c:crosses val="autoZero"/>
        <c:auto val="1"/>
        <c:lblAlgn val="ctr"/>
        <c:lblOffset val="100"/>
        <c:noMultiLvlLbl val="0"/>
      </c:catAx>
      <c:valAx>
        <c:axId val="12483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5550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402356212461377E-2"/>
          <c:y val="0.8724477813320517"/>
          <c:w val="0.93919528757507709"/>
          <c:h val="0.101615625129768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45783C8-80C0-4FDD-8A88-8236966BF470}" type="doc">
      <dgm:prSet loTypeId="urn:microsoft.com/office/officeart/2005/8/layout/arrow2" loCatId="process" qsTypeId="urn:microsoft.com/office/officeart/2005/8/quickstyle/simple1" qsCatId="simple" csTypeId="urn:microsoft.com/office/officeart/2005/8/colors/accent1_2" csCatId="accent1" phldr="1"/>
      <dgm:spPr/>
    </dgm:pt>
    <dgm:pt modelId="{EF3BD500-0A06-4940-A44B-A34E9AA90C49}">
      <dgm:prSet phldrT="[Texte]" custT="1"/>
      <dgm:spPr/>
      <dgm:t>
        <a:bodyPr/>
        <a:lstStyle/>
        <a:p>
          <a:r>
            <a:rPr lang="fr-FR" sz="1200" i="1"/>
            <a:t>Effet cumulatif lié au réinvestissement des économies d'une année sur l'autre</a:t>
          </a:r>
        </a:p>
      </dgm:t>
    </dgm:pt>
    <dgm:pt modelId="{E1194625-1DCF-4D27-AE2F-34D88EF81099}" type="parTrans" cxnId="{498E59D5-B97E-4AF1-9C0E-DA40872C5E5A}">
      <dgm:prSet/>
      <dgm:spPr/>
      <dgm:t>
        <a:bodyPr/>
        <a:lstStyle/>
        <a:p>
          <a:endParaRPr lang="fr-FR"/>
        </a:p>
      </dgm:t>
    </dgm:pt>
    <dgm:pt modelId="{F587844F-DACD-4015-BAE5-63CEE9D94E92}" type="sibTrans" cxnId="{498E59D5-B97E-4AF1-9C0E-DA40872C5E5A}">
      <dgm:prSet/>
      <dgm:spPr/>
      <dgm:t>
        <a:bodyPr/>
        <a:lstStyle/>
        <a:p>
          <a:endParaRPr lang="fr-FR"/>
        </a:p>
      </dgm:t>
    </dgm:pt>
    <dgm:pt modelId="{20C745A3-B73B-42DF-B2AE-7AA22DC69A2B}" type="pres">
      <dgm:prSet presAssocID="{045783C8-80C0-4FDD-8A88-8236966BF470}" presName="arrowDiagram" presStyleCnt="0">
        <dgm:presLayoutVars>
          <dgm:chMax val="5"/>
          <dgm:dir/>
          <dgm:resizeHandles val="exact"/>
        </dgm:presLayoutVars>
      </dgm:prSet>
      <dgm:spPr/>
    </dgm:pt>
    <dgm:pt modelId="{4BC20502-CC35-4445-87F3-5EA13A1E902B}" type="pres">
      <dgm:prSet presAssocID="{045783C8-80C0-4FDD-8A88-8236966BF470}" presName="arrow" presStyleLbl="bgShp" presStyleIdx="0" presStyleCnt="1" custScaleX="197889" custLinFactNeighborX="5222" custLinFactNeighborY="-6190"/>
      <dgm:spPr>
        <a:solidFill>
          <a:schemeClr val="accent2">
            <a:lumMod val="40000"/>
            <a:lumOff val="60000"/>
          </a:schemeClr>
        </a:solidFill>
      </dgm:spPr>
    </dgm:pt>
    <dgm:pt modelId="{468F96FC-5006-41DA-91FA-F68C8C487B1C}" type="pres">
      <dgm:prSet presAssocID="{045783C8-80C0-4FDD-8A88-8236966BF470}" presName="arrowDiagram1" presStyleCnt="0">
        <dgm:presLayoutVars>
          <dgm:bulletEnabled val="1"/>
        </dgm:presLayoutVars>
      </dgm:prSet>
      <dgm:spPr/>
    </dgm:pt>
    <dgm:pt modelId="{63B02423-8CD2-4DDF-A8B8-A9CA6F1BED19}" type="pres">
      <dgm:prSet presAssocID="{EF3BD500-0A06-4940-A44B-A34E9AA90C49}" presName="bullet1" presStyleLbl="node1" presStyleIdx="0" presStyleCnt="1"/>
      <dgm:spPr>
        <a:noFill/>
        <a:ln>
          <a:noFill/>
        </a:ln>
      </dgm:spPr>
    </dgm:pt>
    <dgm:pt modelId="{8250FEB1-F301-4214-96C1-5258C4219449}" type="pres">
      <dgm:prSet presAssocID="{EF3BD500-0A06-4940-A44B-A34E9AA90C49}" presName="textBox1" presStyleLbl="revTx" presStyleIdx="0" presStyleCnt="1" custAng="21165330" custScaleX="258036" custLinFactNeighborX="58035" custLinFactNeighborY="-5162">
        <dgm:presLayoutVars>
          <dgm:bulletEnabled val="1"/>
        </dgm:presLayoutVars>
      </dgm:prSet>
      <dgm:spPr/>
    </dgm:pt>
  </dgm:ptLst>
  <dgm:cxnLst>
    <dgm:cxn modelId="{32E5F100-98BC-4237-A175-63B789E518D0}" type="presOf" srcId="{EF3BD500-0A06-4940-A44B-A34E9AA90C49}" destId="{8250FEB1-F301-4214-96C1-5258C4219449}" srcOrd="0" destOrd="0" presId="urn:microsoft.com/office/officeart/2005/8/layout/arrow2"/>
    <dgm:cxn modelId="{7EB0081F-19AB-4F7B-B092-671E6F140FD1}" type="presOf" srcId="{045783C8-80C0-4FDD-8A88-8236966BF470}" destId="{20C745A3-B73B-42DF-B2AE-7AA22DC69A2B}" srcOrd="0" destOrd="0" presId="urn:microsoft.com/office/officeart/2005/8/layout/arrow2"/>
    <dgm:cxn modelId="{498E59D5-B97E-4AF1-9C0E-DA40872C5E5A}" srcId="{045783C8-80C0-4FDD-8A88-8236966BF470}" destId="{EF3BD500-0A06-4940-A44B-A34E9AA90C49}" srcOrd="0" destOrd="0" parTransId="{E1194625-1DCF-4D27-AE2F-34D88EF81099}" sibTransId="{F587844F-DACD-4015-BAE5-63CEE9D94E92}"/>
    <dgm:cxn modelId="{F533ED3A-4897-4366-A291-AB9606C65E08}" type="presParOf" srcId="{20C745A3-B73B-42DF-B2AE-7AA22DC69A2B}" destId="{4BC20502-CC35-4445-87F3-5EA13A1E902B}" srcOrd="0" destOrd="0" presId="urn:microsoft.com/office/officeart/2005/8/layout/arrow2"/>
    <dgm:cxn modelId="{285A54BF-4D4D-460B-827F-BE70523529D8}" type="presParOf" srcId="{20C745A3-B73B-42DF-B2AE-7AA22DC69A2B}" destId="{468F96FC-5006-41DA-91FA-F68C8C487B1C}" srcOrd="1" destOrd="0" presId="urn:microsoft.com/office/officeart/2005/8/layout/arrow2"/>
    <dgm:cxn modelId="{C6DC6B01-0D79-4093-88DA-ECA32A0FB8BB}" type="presParOf" srcId="{468F96FC-5006-41DA-91FA-F68C8C487B1C}" destId="{63B02423-8CD2-4DDF-A8B8-A9CA6F1BED19}" srcOrd="0" destOrd="0" presId="urn:microsoft.com/office/officeart/2005/8/layout/arrow2"/>
    <dgm:cxn modelId="{7693F52E-F043-4258-9122-F68D03452C3B}" type="presParOf" srcId="{468F96FC-5006-41DA-91FA-F68C8C487B1C}" destId="{8250FEB1-F301-4214-96C1-5258C4219449}" srcOrd="1" destOrd="0" presId="urn:microsoft.com/office/officeart/2005/8/layout/arrow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BC20502-CC35-4445-87F3-5EA13A1E902B}">
      <dsp:nvSpPr>
        <dsp:cNvPr id="0" name=""/>
        <dsp:cNvSpPr/>
      </dsp:nvSpPr>
      <dsp:spPr>
        <a:xfrm>
          <a:off x="901908" y="0"/>
          <a:ext cx="6067846" cy="1916430"/>
        </a:xfrm>
        <a:prstGeom prst="swooshArrow">
          <a:avLst>
            <a:gd name="adj1" fmla="val 25000"/>
            <a:gd name="adj2" fmla="val 25000"/>
          </a:avLst>
        </a:prstGeom>
        <a:solidFill>
          <a:schemeClr val="accent2">
            <a:lumMod val="40000"/>
            <a:lumOff val="6000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63B02423-8CD2-4DDF-A8B8-A9CA6F1BED19}">
      <dsp:nvSpPr>
        <dsp:cNvPr id="0" name=""/>
        <dsp:cNvSpPr/>
      </dsp:nvSpPr>
      <dsp:spPr>
        <a:xfrm>
          <a:off x="4582143" y="388652"/>
          <a:ext cx="226905" cy="226905"/>
        </a:xfrm>
        <a:prstGeom prst="ellipse">
          <a:avLst/>
        </a:prstGeom>
        <a:noFill/>
        <a:ln w="12700" cap="flat" cmpd="sng" algn="ctr">
          <a:noFill/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8250FEB1-F301-4214-96C1-5258C4219449}">
      <dsp:nvSpPr>
        <dsp:cNvPr id="0" name=""/>
        <dsp:cNvSpPr/>
      </dsp:nvSpPr>
      <dsp:spPr>
        <a:xfrm rot="21165330">
          <a:off x="3211721" y="429097"/>
          <a:ext cx="3164850" cy="1414325"/>
        </a:xfrm>
        <a:prstGeom prst="round2Diag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0" rIns="120232" bIns="0" numCol="1" spcCol="1270" anchor="t" anchorCtr="0">
          <a:noAutofit/>
        </a:bodyPr>
        <a:lstStyle/>
        <a:p>
          <a:pPr marL="0" lvl="0" indent="0" algn="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fr-FR" sz="1200" i="1" kern="1200"/>
            <a:t>Effet cumulatif lié au réinvestissement des économies d'une année sur l'autre</a:t>
          </a:r>
        </a:p>
      </dsp:txBody>
      <dsp:txXfrm>
        <a:off x="3280763" y="498139"/>
        <a:ext cx="3026766" cy="127624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2">
  <dgm:title val=""/>
  <dgm:desc val=""/>
  <dgm:catLst>
    <dgm:cat type="process" pri="2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arrowDiagram">
    <dgm:varLst>
      <dgm:chMax val="5"/>
      <dgm:dir/>
      <dgm:resizeHandles val="exact"/>
    </dgm:varLst>
    <dgm:alg type="composite">
      <dgm:param type="ar" val="1.6"/>
    </dgm:alg>
    <dgm:shape xmlns:r="http://schemas.openxmlformats.org/officeDocument/2006/relationships" r:blip="">
      <dgm:adjLst/>
    </dgm:shape>
    <dgm:presOf/>
    <dgm:constrLst>
      <dgm:constr type="l" for="ch" forName="arrow"/>
      <dgm:constr type="t" for="ch" forName="arrow"/>
      <dgm:constr type="w" for="ch" forName="arrow" refType="w"/>
      <dgm:constr type="h" for="ch" forName="arrow" refType="h"/>
      <dgm:constr type="ctrX" for="ch" forName="arrowDiagram1" refType="w" fact="0.5"/>
      <dgm:constr type="ctrY" for="ch" forName="arrowDiagram1" refType="h" fact="0.5"/>
      <dgm:constr type="w" for="ch" forName="arrowDiagram1" refType="w"/>
      <dgm:constr type="h" for="ch" forName="arrowDiagram1" refType="h"/>
      <dgm:constr type="ctrX" for="ch" forName="arrowDiagram2" refType="w" fact="0.5"/>
      <dgm:constr type="ctrY" for="ch" forName="arrowDiagram2" refType="h" fact="0.5"/>
      <dgm:constr type="w" for="ch" forName="arrowDiagram2" refType="w"/>
      <dgm:constr type="h" for="ch" forName="arrowDiagram2" refType="h"/>
      <dgm:constr type="ctrX" for="ch" forName="arrowDiagram3" refType="w" fact="0.5"/>
      <dgm:constr type="ctrY" for="ch" forName="arrowDiagram3" refType="h" fact="0.5"/>
      <dgm:constr type="w" for="ch" forName="arrowDiagram3" refType="w"/>
      <dgm:constr type="h" for="ch" forName="arrowDiagram3" refType="h"/>
      <dgm:constr type="ctrX" for="ch" forName="arrowDiagram4" refType="w" fact="0.5"/>
      <dgm:constr type="ctrY" for="ch" forName="arrowDiagram4" refType="h" fact="0.5"/>
      <dgm:constr type="w" for="ch" forName="arrowDiagram4" refType="w"/>
      <dgm:constr type="h" for="ch" forName="arrowDiagram4" refType="h"/>
      <dgm:constr type="ctrX" for="ch" forName="arrowDiagram5" refType="w" fact="0.5"/>
      <dgm:constr type="ctrY" for="ch" forName="arrowDiagram5" refType="h" fact="0.5"/>
      <dgm:constr type="w" for="ch" forName="arrowDiagram5" refType="w"/>
      <dgm:constr type="h" for="ch" forName="arrowDiagram5" refType="h"/>
    </dgm:constrLst>
    <dgm:ruleLst/>
    <dgm:choose name="Name0">
      <dgm:if name="Name1" axis="ch" ptType="node" func="cnt" op="gte" val="1">
        <dgm:layoutNode name="arrow" styleLbl="bgShp">
          <dgm:alg type="sp"/>
          <dgm:shape xmlns:r="http://schemas.openxmlformats.org/officeDocument/2006/relationships" type="swooshArrow" r:blip="">
            <dgm:adjLst>
              <dgm:adj idx="2" val="0.25"/>
            </dgm:adjLst>
          </dgm:shape>
          <dgm:presOf/>
          <dgm:constrLst/>
          <dgm:ruleLst/>
        </dgm:layoutNode>
        <dgm:choose name="Name2">
          <dgm:if name="Name3" axis="ch" ptType="node" func="cnt" op="lt" val="1"/>
          <dgm:if name="Name4" axis="ch" ptType="node" func="cnt" op="equ" val="1">
            <dgm:layoutNode name="arrowDiagram1">
              <dgm:varLst>
                <dgm:bulletEnabled val="1"/>
              </dgm:varLst>
              <dgm:alg type="composite">
                <dgm:param type="vertAlign" val="none"/>
                <dgm:param type="horzAlign" val="none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ctrX" for="ch" forName="bullet1" refType="w" fact="0.8"/>
                <dgm:constr type="ctrY" for="ch" forName="bullet1" refType="h" fact="0.262"/>
                <dgm:constr type="w" for="ch" forName="bullet1" refType="w" fact="0.074"/>
                <dgm:constr type="h" for="ch" forName="bullet1" refType="w" refFor="ch" refForName="bullet1"/>
                <dgm:constr type="r" for="ch" forName="textBox1" refType="ctrX" refFor="ch" refForName="bullet1"/>
                <dgm:constr type="t" for="ch" forName="textBox1" refType="ctrY" refFor="ch" refForName="bullet1"/>
                <dgm:constr type="w" for="ch" forName="textBox1" refType="w" fact="0.4"/>
                <dgm:constr type="h" for="ch" forName="textBox1" refType="h" fact="0.738"/>
                <dgm:constr type="userA" refType="h" refFor="ch" refForName="bullet1" fact="0.53"/>
                <dgm:constr type="rMarg" for="ch" forName="textBox1" refType="userA" fact="2.834"/>
                <dgm:constr type="primFontSz" for="ch" ptType="node" op="equ" val="65"/>
              </dgm:constrLst>
              <dgm:ruleLst/>
              <dgm:forEach name="Name5" axis="ch" ptType="node" cnt="1">
                <dgm:layoutNode name="bullet1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1" styleLbl="revTx">
                  <dgm:varLst>
                    <dgm:bulletEnabled val="1"/>
                  </dgm:varLst>
                  <dgm:alg type="tx">
                    <dgm:param type="txAnchorVert" val="t"/>
                    <dgm:param type="parTxLTRAlign" val="r"/>
                    <dgm:param type="parTxRTLAlign" val="r"/>
                  </dgm:alg>
                  <dgm:shape xmlns:r="http://schemas.openxmlformats.org/officeDocument/2006/relationships" type="round2DiagRect" r:blip="">
                    <dgm:adjLst/>
                  </dgm:shape>
                  <dgm:presOf axis="desOrSelf" ptType="node"/>
                  <dgm:constrLst>
                    <dgm:constr type="lMarg"/>
                    <dgm:constr type="tMarg"/>
                    <dgm:constr type="bMarg"/>
                  </dgm:constrLst>
                  <dgm:ruleLst>
                    <dgm:rule type="primFontSz" val="5" fact="NaN" max="NaN"/>
                  </dgm:ruleLst>
                </dgm:layoutNode>
              </dgm:forEach>
            </dgm:layoutNode>
          </dgm:if>
          <dgm:if name="Name6" axis="ch" ptType="node" func="cnt" op="equ" val="2">
            <dgm:layoutNode name="arrowDiagram2">
              <dgm:alg type="composite">
                <dgm:param type="vertAlign" val="none"/>
                <dgm:param type="horzAlign" val="none"/>
              </dgm:alg>
              <dgm:shape xmlns:r="http://schemas.openxmlformats.org/officeDocument/2006/relationships" r:blip="">
                <dgm:adjLst/>
              </dgm:shape>
              <dgm:presOf/>
              <dgm:choose name="Name7">
                <dgm:if name="Name8" func="var" arg="dir" op="equ" val="norm">
                  <dgm:constrLst>
                    <dgm:constr type="ctrX" for="ch" forName="bullet2a" refType="w" fact="0.25"/>
                    <dgm:constr type="ctrY" for="ch" forName="bullet2a" refType="h" fact="0.573"/>
                    <dgm:constr type="w" for="ch" forName="bullet2a" refType="w" fact="0.035"/>
                    <dgm:constr type="h" for="ch" forName="bullet2a" refType="w" refFor="ch" refForName="bullet2a"/>
                    <dgm:constr type="l" for="ch" forName="textBox2a" refType="ctrX" refFor="ch" refForName="bullet2a"/>
                    <dgm:constr type="t" for="ch" forName="textBox2a" refType="ctrY" refFor="ch" refForName="bullet2a"/>
                    <dgm:constr type="w" for="ch" forName="textBox2a" refType="w" fact="0.325"/>
                    <dgm:constr type="h" for="ch" forName="textBox2a" refType="h" fact="0.427"/>
                    <dgm:constr type="userA" refType="h" refFor="ch" refForName="bullet2a" fact="0.53"/>
                    <dgm:constr type="lMarg" for="ch" forName="textBox2a" refType="userA" fact="2.834"/>
                    <dgm:constr type="ctrX" for="ch" forName="bullet2b" refType="w" fact="0.585"/>
                    <dgm:constr type="ctrY" for="ch" forName="bullet2b" refType="h" fact="0.338"/>
                    <dgm:constr type="w" for="ch" forName="bullet2b" refType="w" fact="0.06"/>
                    <dgm:constr type="h" for="ch" forName="bullet2b" refType="w" refFor="ch" refForName="bullet2b"/>
                    <dgm:constr type="l" for="ch" forName="textBox2b" refType="ctrX" refFor="ch" refForName="bullet2b"/>
                    <dgm:constr type="t" for="ch" forName="textBox2b" refType="ctrY" refFor="ch" refForName="bullet2b"/>
                    <dgm:constr type="w" for="ch" forName="textBox2b" refType="w" fact="0.325"/>
                    <dgm:constr type="h" for="ch" forName="textBox2b" refType="h" fact="0.662"/>
                    <dgm:constr type="userB" refType="h" refFor="ch" refForName="bullet2b" fact="0.53"/>
                    <dgm:constr type="lMarg" for="ch" forName="textBox2b" refType="userB" fact="2.834"/>
                    <dgm:constr type="primFontSz" for="ch" ptType="node" op="equ" val="65"/>
                  </dgm:constrLst>
                </dgm:if>
                <dgm:else name="Name9">
                  <dgm:constrLst>
                    <dgm:constr type="ctrX" for="ch" forName="bullet2a" refType="w" fact="0.25"/>
                    <dgm:constr type="ctrY" for="ch" forName="bullet2a" refType="h" fact="0.573"/>
                    <dgm:constr type="w" for="ch" forName="bullet2a" refType="w" fact="0.035"/>
                    <dgm:constr type="h" for="ch" forName="bullet2a" refType="w" refFor="ch" refForName="bullet2a"/>
                    <dgm:constr type="r" for="ch" forName="textBox2a" refType="ctrX" refFor="ch" refForName="bullet2a"/>
                    <dgm:constr type="b" for="ch" forName="textBox2a" refType="ctrY" refFor="ch" refForName="bullet2a"/>
                    <dgm:constr type="w" for="ch" forName="textBox2a" refType="w" fact="0.25"/>
                    <dgm:constr type="h" for="ch" forName="textBox2a" refType="h" fact="0.573"/>
                    <dgm:constr type="userA" refType="h" refFor="ch" refForName="bullet2a" fact="0.53"/>
                    <dgm:constr type="rMarg" for="ch" forName="textBox2a" refType="userA" fact="2.834"/>
                    <dgm:constr type="ctrX" for="ch" forName="bullet2b" refType="w" fact="0.585"/>
                    <dgm:constr type="ctrY" for="ch" forName="bullet2b" refType="h" fact="0.338"/>
                    <dgm:constr type="w" for="ch" forName="bullet2b" refType="w" fact="0.06"/>
                    <dgm:constr type="h" for="ch" forName="bullet2b" refType="w" refFor="ch" refForName="bullet2b"/>
                    <dgm:constr type="r" for="ch" forName="textBox2b" refType="ctrX" refFor="ch" refForName="bullet2b"/>
                    <dgm:constr type="b" for="ch" forName="textBox2b" refType="ctrY" refFor="ch" refForName="bullet2b"/>
                    <dgm:constr type="w" for="ch" forName="textBox2b" refType="w" fact="0.28"/>
                    <dgm:constr type="h" for="ch" forName="textBox2b" refType="h" fact="0.338"/>
                    <dgm:constr type="userB" refType="h" refFor="ch" refForName="bullet2b" fact="0.53"/>
                    <dgm:constr type="rMarg" for="ch" forName="textBox2b" refType="userB" fact="2.834"/>
                    <dgm:constr type="primFontSz" for="ch" ptType="node" op="equ" val="65"/>
                  </dgm:constrLst>
                </dgm:else>
              </dgm:choose>
              <dgm:ruleLst/>
              <dgm:forEach name="Name10" axis="ch" ptType="node" cnt="1">
                <dgm:layoutNode name="bullet2a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2a" styleLbl="revTx">
                  <dgm:varLst>
                    <dgm:bulletEnabled val="1"/>
                  </dgm:varLst>
                  <dgm:choose name="Name11">
                    <dgm:if name="Name12" func="var" arg="dir" op="equ" val="norm">
                      <dgm:choose name="Name13">
                        <dgm:if name="Name14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5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6">
                      <dgm:choose name="Name17">
                        <dgm:if name="Name18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9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20">
                    <dgm:if name="Name21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22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23" axis="ch" ptType="node" st="2" cnt="1">
                <dgm:layoutNode name="bullet2b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2b" styleLbl="revTx">
                  <dgm:varLst>
                    <dgm:bulletEnabled val="1"/>
                  </dgm:varLst>
                  <dgm:choose name="Name24">
                    <dgm:if name="Name25" func="var" arg="dir" op="equ" val="norm">
                      <dgm:choose name="Name26">
                        <dgm:if name="Name27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28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29">
                      <dgm:choose name="Name30">
                        <dgm:if name="Name31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32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33">
                    <dgm:if name="Name34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35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</dgm:layoutNode>
          </dgm:if>
          <dgm:if name="Name36" axis="ch" ptType="node" func="cnt" op="equ" val="3">
            <dgm:layoutNode name="arrowDiagram3">
              <dgm:alg type="composite">
                <dgm:param type="vertAlign" val="none"/>
                <dgm:param type="horzAlign" val="none"/>
              </dgm:alg>
              <dgm:shape xmlns:r="http://schemas.openxmlformats.org/officeDocument/2006/relationships" r:blip="">
                <dgm:adjLst/>
              </dgm:shape>
              <dgm:presOf/>
              <dgm:choose name="Name37">
                <dgm:if name="Name38" func="var" arg="dir" op="equ" val="norm">
                  <dgm:constrLst>
                    <dgm:constr type="ctrX" for="ch" forName="bullet3a" refType="w" fact="0.14"/>
                    <dgm:constr type="ctrY" for="ch" forName="bullet3a" refType="h" fact="0.711"/>
                    <dgm:constr type="w" for="ch" forName="bullet3a" refType="w" fact="0.026"/>
                    <dgm:constr type="h" for="ch" forName="bullet3a" refType="w" refFor="ch" refForName="bullet3a"/>
                    <dgm:constr type="l" for="ch" forName="textBox3a" refType="ctrX" refFor="ch" refForName="bullet3a"/>
                    <dgm:constr type="t" for="ch" forName="textBox3a" refType="ctrY" refFor="ch" refForName="bullet3a"/>
                    <dgm:constr type="w" for="ch" forName="textBox3a" refType="w" fact="0.233"/>
                    <dgm:constr type="h" for="ch" forName="textBox3a" refType="h" fact="0.289"/>
                    <dgm:constr type="userA" refType="h" refFor="ch" refForName="bullet3a" fact="0.53"/>
                    <dgm:constr type="lMarg" for="ch" forName="textBox3a" refType="userA" fact="2.834"/>
                    <dgm:constr type="ctrX" for="ch" forName="bullet3b" refType="w" fact="0.38"/>
                    <dgm:constr type="ctrY" for="ch" forName="bullet3b" refType="h" fact="0.456"/>
                    <dgm:constr type="w" for="ch" forName="bullet3b" refType="w" fact="0.047"/>
                    <dgm:constr type="h" for="ch" forName="bullet3b" refType="w" refFor="ch" refForName="bullet3b"/>
                    <dgm:constr type="l" for="ch" forName="textBox3b" refType="ctrX" refFor="ch" refForName="bullet3b"/>
                    <dgm:constr type="t" for="ch" forName="textBox3b" refType="ctrY" refFor="ch" refForName="bullet3b"/>
                    <dgm:constr type="w" for="ch" forName="textBox3b" refType="w" fact="0.24"/>
                    <dgm:constr type="h" for="ch" forName="textBox3b" refType="h" fact="0.544"/>
                    <dgm:constr type="userB" refType="h" refFor="ch" refForName="bullet3b" fact="0.53"/>
                    <dgm:constr type="lMarg" for="ch" forName="textBox3b" refType="userB" fact="2.834"/>
                    <dgm:constr type="ctrX" for="ch" forName="bullet3c" refType="w" fact="0.665"/>
                    <dgm:constr type="ctrY" for="ch" forName="bullet3c" refType="h" fact="0.305"/>
                    <dgm:constr type="w" for="ch" forName="bullet3c" refType="w" fact="0.065"/>
                    <dgm:constr type="h" for="ch" forName="bullet3c" refType="w" refFor="ch" refForName="bullet3c"/>
                    <dgm:constr type="l" for="ch" forName="textBox3c" refType="ctrX" refFor="ch" refForName="bullet3c"/>
                    <dgm:constr type="t" for="ch" forName="textBox3c" refType="ctrY" refFor="ch" refForName="bullet3c"/>
                    <dgm:constr type="w" for="ch" forName="textBox3c" refType="w" fact="0.24"/>
                    <dgm:constr type="h" for="ch" forName="textBox3c" refType="h" fact="0.695"/>
                    <dgm:constr type="userC" refType="h" refFor="ch" refForName="bullet3c" fact="0.53"/>
                    <dgm:constr type="lMarg" for="ch" forName="textBox3c" refType="userC" fact="2.834"/>
                    <dgm:constr type="primFontSz" for="ch" ptType="node" op="equ" val="65"/>
                  </dgm:constrLst>
                </dgm:if>
                <dgm:else name="Name39">
                  <dgm:constrLst>
                    <dgm:constr type="ctrX" for="ch" forName="bullet3a" refType="w" fact="0.14"/>
                    <dgm:constr type="ctrY" for="ch" forName="bullet3a" refType="h" fact="0.711"/>
                    <dgm:constr type="w" for="ch" forName="bullet3a" refType="w" fact="0.026"/>
                    <dgm:constr type="h" for="ch" forName="bullet3a" refType="w" refFor="ch" refForName="bullet3a"/>
                    <dgm:constr type="r" for="ch" forName="textBox3a" refType="ctrX" refFor="ch" refForName="bullet3a"/>
                    <dgm:constr type="b" for="ch" forName="textBox3a" refType="ctrY" refFor="ch" refForName="bullet3a"/>
                    <dgm:constr type="w" for="ch" forName="textBox3a" refType="w" fact="0.14"/>
                    <dgm:constr type="h" for="ch" forName="textBox3a" refType="h" fact="0.711"/>
                    <dgm:constr type="userA" refType="h" refFor="ch" refForName="bullet3a" fact="0.53"/>
                    <dgm:constr type="rMarg" for="ch" forName="textBox3a" refType="userA" fact="2.834"/>
                    <dgm:constr type="ctrX" for="ch" forName="bullet3b" refType="w" fact="0.38"/>
                    <dgm:constr type="ctrY" for="ch" forName="bullet3b" refType="h" fact="0.456"/>
                    <dgm:constr type="w" for="ch" forName="bullet3b" refType="w" fact="0.047"/>
                    <dgm:constr type="h" for="ch" forName="bullet3b" refType="w" refFor="ch" refForName="bullet3b"/>
                    <dgm:constr type="r" for="ch" forName="textBox3b" refType="ctrX" refFor="ch" refForName="bullet3b"/>
                    <dgm:constr type="b" for="ch" forName="textBox3b" refType="ctrY" refFor="ch" refForName="bullet3b"/>
                    <dgm:constr type="w" for="ch" forName="textBox3b" refType="w" fact="0.24"/>
                    <dgm:constr type="h" for="ch" forName="textBox3b" refType="h" fact="0.456"/>
                    <dgm:constr type="userB" refType="h" refFor="ch" refForName="bullet3b" fact="0.53"/>
                    <dgm:constr type="rMarg" for="ch" forName="textBox3b" refType="userB" fact="2.834"/>
                    <dgm:constr type="ctrX" for="ch" forName="bullet3c" refType="w" fact="0.665"/>
                    <dgm:constr type="ctrY" for="ch" forName="bullet3c" refType="h" fact="0.305"/>
                    <dgm:constr type="w" for="ch" forName="bullet3c" refType="w" fact="0.065"/>
                    <dgm:constr type="h" for="ch" forName="bullet3c" refType="w" refFor="ch" refForName="bullet3c"/>
                    <dgm:constr type="r" for="ch" forName="textBox3c" refType="ctrX" refFor="ch" refForName="bullet3c"/>
                    <dgm:constr type="b" for="ch" forName="textBox3c" refType="ctrY" refFor="ch" refForName="bullet3c"/>
                    <dgm:constr type="w" for="ch" forName="textBox3c" refType="w" fact="0.24"/>
                    <dgm:constr type="h" for="ch" forName="textBox3c" refType="h" fact="0.305"/>
                    <dgm:constr type="userC" refType="h" refFor="ch" refForName="bullet3c" fact="0.53"/>
                    <dgm:constr type="rMarg" for="ch" forName="textBox3c" refType="userC" fact="2.834"/>
                    <dgm:constr type="primFontSz" for="ch" ptType="node" op="equ" val="65"/>
                  </dgm:constrLst>
                </dgm:else>
              </dgm:choose>
              <dgm:ruleLst/>
              <dgm:forEach name="Name40" axis="ch" ptType="node" cnt="1">
                <dgm:layoutNode name="bullet3a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3a" styleLbl="revTx">
                  <dgm:varLst>
                    <dgm:bulletEnabled val="1"/>
                  </dgm:varLst>
                  <dgm:choose name="Name41">
                    <dgm:if name="Name42" func="var" arg="dir" op="equ" val="norm">
                      <dgm:choose name="Name43">
                        <dgm:if name="Name44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45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46">
                      <dgm:choose name="Name47">
                        <dgm:if name="Name48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49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50">
                    <dgm:if name="Name51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52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53" axis="ch" ptType="node" st="2" cnt="1">
                <dgm:layoutNode name="bullet3b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3b" styleLbl="revTx">
                  <dgm:varLst>
                    <dgm:bulletEnabled val="1"/>
                  </dgm:varLst>
                  <dgm:choose name="Name54">
                    <dgm:if name="Name55" func="var" arg="dir" op="equ" val="norm">
                      <dgm:choose name="Name56">
                        <dgm:if name="Name57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58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59">
                      <dgm:choose name="Name60">
                        <dgm:if name="Name61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62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63">
                    <dgm:if name="Name64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65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66" axis="ch" ptType="node" st="3" cnt="1">
                <dgm:layoutNode name="bullet3c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3c" styleLbl="revTx">
                  <dgm:varLst>
                    <dgm:bulletEnabled val="1"/>
                  </dgm:varLst>
                  <dgm:choose name="Name67">
                    <dgm:if name="Name68" func="var" arg="dir" op="equ" val="norm">
                      <dgm:choose name="Name69">
                        <dgm:if name="Name70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71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72">
                      <dgm:choose name="Name73">
                        <dgm:if name="Name74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75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76">
                    <dgm:if name="Name77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78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</dgm:layoutNode>
          </dgm:if>
          <dgm:if name="Name79" axis="ch" ptType="node" func="cnt" op="equ" val="4">
            <dgm:layoutNode name="arrowDiagram4">
              <dgm:alg type="composite">
                <dgm:param type="vertAlign" val="none"/>
                <dgm:param type="horzAlign" val="none"/>
              </dgm:alg>
              <dgm:shape xmlns:r="http://schemas.openxmlformats.org/officeDocument/2006/relationships" r:blip="">
                <dgm:adjLst/>
              </dgm:shape>
              <dgm:presOf/>
              <dgm:choose name="Name80">
                <dgm:if name="Name81" func="var" arg="dir" op="equ" val="norm">
                  <dgm:constrLst>
                    <dgm:constr type="ctrX" for="ch" forName="bullet4a" refType="w" fact="0.11"/>
                    <dgm:constr type="ctrY" for="ch" forName="bullet4a" refType="h" fact="0.762"/>
                    <dgm:constr type="w" for="ch" forName="bullet4a" refType="w" fact="0.023"/>
                    <dgm:constr type="h" for="ch" forName="bullet4a" refType="w" refFor="ch" refForName="bullet4a"/>
                    <dgm:constr type="l" for="ch" forName="textBox4a" refType="ctrX" refFor="ch" refForName="bullet4a"/>
                    <dgm:constr type="t" for="ch" forName="textBox4a" refType="ctrY" refFor="ch" refForName="bullet4a"/>
                    <dgm:constr type="w" for="ch" forName="textBox4a" refType="w" fact="0.171"/>
                    <dgm:constr type="h" for="ch" forName="textBox4a" refType="h" fact="0.238"/>
                    <dgm:constr type="userA" refType="h" refFor="ch" refForName="bullet4a" fact="0.53"/>
                    <dgm:constr type="lMarg" for="ch" forName="textBox4a" refType="userA" fact="2.834"/>
                    <dgm:constr type="ctrX" for="ch" forName="bullet4b" refType="w" fact="0.281"/>
                    <dgm:constr type="ctrY" for="ch" forName="bullet4b" refType="h" fact="0.543"/>
                    <dgm:constr type="w" for="ch" forName="bullet4b" refType="w" fact="0.04"/>
                    <dgm:constr type="h" for="ch" forName="bullet4b" refType="w" refFor="ch" refForName="bullet4b"/>
                    <dgm:constr type="l" for="ch" forName="textBox4b" refType="ctrX" refFor="ch" refForName="bullet4b"/>
                    <dgm:constr type="t" for="ch" forName="textBox4b" refType="ctrY" refFor="ch" refForName="bullet4b"/>
                    <dgm:constr type="w" for="ch" forName="textBox4b" refType="w" fact="0.21"/>
                    <dgm:constr type="h" for="ch" forName="textBox4b" refType="h" fact="0.457"/>
                    <dgm:constr type="userB" refType="h" refFor="ch" refForName="bullet4b" fact="0.53"/>
                    <dgm:constr type="lMarg" for="ch" forName="textBox4b" refType="userB" fact="2.834"/>
                    <dgm:constr type="ctrX" for="ch" forName="bullet4c" refType="w" fact="0.495"/>
                    <dgm:constr type="ctrY" for="ch" forName="bullet4c" refType="h" fact="0.382"/>
                    <dgm:constr type="w" for="ch" forName="bullet4c" refType="w" fact="0.053"/>
                    <dgm:constr type="h" for="ch" forName="bullet4c" refType="w" refFor="ch" refForName="bullet4c"/>
                    <dgm:constr type="l" for="ch" forName="textBox4c" refType="ctrX" refFor="ch" refForName="bullet4c"/>
                    <dgm:constr type="t" for="ch" forName="textBox4c" refType="ctrY" refFor="ch" refForName="bullet4c"/>
                    <dgm:constr type="w" for="ch" forName="textBox4c" refType="w" fact="0.21"/>
                    <dgm:constr type="h" for="ch" forName="textBox4c" refType="h" fact="0.618"/>
                    <dgm:constr type="userC" refType="h" refFor="ch" refForName="bullet4c" fact="0.53"/>
                    <dgm:constr type="lMarg" for="ch" forName="textBox4c" refType="userC" fact="2.834"/>
                    <dgm:constr type="ctrX" for="ch" forName="bullet4d" refType="w" fact="0.73"/>
                    <dgm:constr type="ctrY" for="ch" forName="bullet4d" refType="h" fact="0.283"/>
                    <dgm:constr type="w" for="ch" forName="bullet4d" refType="w" fact="0.071"/>
                    <dgm:constr type="h" for="ch" forName="bullet4d" refType="w" refFor="ch" refForName="bullet4d"/>
                    <dgm:constr type="l" for="ch" forName="textBox4d" refType="ctrX" refFor="ch" refForName="bullet4d"/>
                    <dgm:constr type="t" for="ch" forName="textBox4d" refType="ctrY" refFor="ch" refForName="bullet4d"/>
                    <dgm:constr type="w" for="ch" forName="textBox4d" refType="w" fact="0.21"/>
                    <dgm:constr type="h" for="ch" forName="textBox4d" refType="h" fact="0.717"/>
                    <dgm:constr type="userD" refType="h" refFor="ch" refForName="bullet4d" fact="0.53"/>
                    <dgm:constr type="lMarg" for="ch" forName="textBox4d" refType="userD" fact="2.834"/>
                    <dgm:constr type="primFontSz" for="ch" ptType="node" op="equ" val="65"/>
                  </dgm:constrLst>
                </dgm:if>
                <dgm:else name="Name82">
                  <dgm:constrLst>
                    <dgm:constr type="ctrX" for="ch" forName="bullet4a" refType="w" fact="0.11"/>
                    <dgm:constr type="ctrY" for="ch" forName="bullet4a" refType="h" fact="0.762"/>
                    <dgm:constr type="w" for="ch" forName="bullet4a" refType="w" fact="0.023"/>
                    <dgm:constr type="h" for="ch" forName="bullet4a" refType="w" refFor="ch" refForName="bullet4a"/>
                    <dgm:constr type="r" for="ch" forName="textBox4a" refType="ctrX" refFor="ch" refForName="bullet4a"/>
                    <dgm:constr type="b" for="ch" forName="textBox4a" refType="ctrY" refFor="ch" refForName="bullet4a"/>
                    <dgm:constr type="w" for="ch" forName="textBox4a" refType="w" fact="0.11"/>
                    <dgm:constr type="h" for="ch" forName="textBox4a" refType="h" fact="0.762"/>
                    <dgm:constr type="userA" refType="h" refFor="ch" refForName="bullet4a" fact="0.53"/>
                    <dgm:constr type="rMarg" for="ch" forName="textBox4a" refType="userA" fact="2.834"/>
                    <dgm:constr type="ctrX" for="ch" forName="bullet4b" refType="w" fact="0.281"/>
                    <dgm:constr type="ctrY" for="ch" forName="bullet4b" refType="h" fact="0.543"/>
                    <dgm:constr type="w" for="ch" forName="bullet4b" refType="w" fact="0.04"/>
                    <dgm:constr type="h" for="ch" forName="bullet4b" refType="w" refFor="ch" refForName="bullet4b"/>
                    <dgm:constr type="r" for="ch" forName="textBox4b" refType="ctrX" refFor="ch" refForName="bullet4b"/>
                    <dgm:constr type="b" for="ch" forName="textBox4b" refType="ctrY" refFor="ch" refForName="bullet4b"/>
                    <dgm:constr type="w" for="ch" forName="textBox4b" refType="w" fact="0.171"/>
                    <dgm:constr type="h" for="ch" forName="textBox4b" refType="h" fact="0.543"/>
                    <dgm:constr type="userB" refType="h" refFor="ch" refForName="bullet4b" fact="0.53"/>
                    <dgm:constr type="rMarg" for="ch" forName="textBox4b" refType="userB" fact="2.834"/>
                    <dgm:constr type="ctrX" for="ch" forName="bullet4c" refType="w" fact="0.495"/>
                    <dgm:constr type="ctrY" for="ch" forName="bullet4c" refType="h" fact="0.382"/>
                    <dgm:constr type="w" for="ch" forName="bullet4c" refType="w" fact="0.053"/>
                    <dgm:constr type="h" for="ch" forName="bullet4c" refType="w" refFor="ch" refForName="bullet4c"/>
                    <dgm:constr type="r" for="ch" forName="textBox4c" refType="ctrX" refFor="ch" refForName="bullet4c"/>
                    <dgm:constr type="b" for="ch" forName="textBox4c" refType="ctrY" refFor="ch" refForName="bullet4c"/>
                    <dgm:constr type="w" for="ch" forName="textBox4c" refType="w" fact="0.21"/>
                    <dgm:constr type="h" for="ch" forName="textBox4c" refType="h" fact="0.382"/>
                    <dgm:constr type="userC" refType="h" refFor="ch" refForName="bullet4c" fact="0.53"/>
                    <dgm:constr type="rMarg" for="ch" forName="textBox4c" refType="userC" fact="2.834"/>
                    <dgm:constr type="ctrX" for="ch" forName="bullet4d" refType="w" fact="0.73"/>
                    <dgm:constr type="ctrY" for="ch" forName="bullet4d" refType="h" fact="0.283"/>
                    <dgm:constr type="w" for="ch" forName="bullet4d" refType="w" fact="0.071"/>
                    <dgm:constr type="h" for="ch" forName="bullet4d" refType="w" refFor="ch" refForName="bullet4d"/>
                    <dgm:constr type="r" for="ch" forName="textBox4d" refType="ctrX" refFor="ch" refForName="bullet4d"/>
                    <dgm:constr type="b" for="ch" forName="textBox4d" refType="ctrY" refFor="ch" refForName="bullet4d"/>
                    <dgm:constr type="w" for="ch" forName="textBox4d" refType="w" fact="0.21"/>
                    <dgm:constr type="h" for="ch" forName="textBox4d" refType="h" fact="0.283"/>
                    <dgm:constr type="userD" refType="h" refFor="ch" refForName="bullet4d" fact="0.53"/>
                    <dgm:constr type="rMarg" for="ch" forName="textBox4d" refType="userD" fact="2.834"/>
                    <dgm:constr type="primFontSz" for="ch" ptType="node" op="equ" val="65"/>
                  </dgm:constrLst>
                </dgm:else>
              </dgm:choose>
              <dgm:ruleLst/>
              <dgm:forEach name="Name83" axis="ch" ptType="node" cnt="1">
                <dgm:layoutNode name="bullet4a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4a" styleLbl="revTx">
                  <dgm:varLst>
                    <dgm:bulletEnabled val="1"/>
                  </dgm:varLst>
                  <dgm:choose name="Name84">
                    <dgm:if name="Name85" func="var" arg="dir" op="equ" val="norm">
                      <dgm:choose name="Name86">
                        <dgm:if name="Name87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88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89">
                      <dgm:choose name="Name90">
                        <dgm:if name="Name91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92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93">
                    <dgm:if name="Name94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95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96" axis="ch" ptType="node" st="2" cnt="1">
                <dgm:layoutNode name="bullet4b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4b" styleLbl="revTx">
                  <dgm:varLst>
                    <dgm:bulletEnabled val="1"/>
                  </dgm:varLst>
                  <dgm:choose name="Name97">
                    <dgm:if name="Name98" func="var" arg="dir" op="equ" val="norm">
                      <dgm:choose name="Name99">
                        <dgm:if name="Name100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01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02">
                      <dgm:choose name="Name103">
                        <dgm:if name="Name104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05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06">
                    <dgm:if name="Name107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08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09" axis="ch" ptType="node" st="3" cnt="1">
                <dgm:layoutNode name="bullet4c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4c" styleLbl="revTx">
                  <dgm:varLst>
                    <dgm:bulletEnabled val="1"/>
                  </dgm:varLst>
                  <dgm:choose name="Name110">
                    <dgm:if name="Name111" func="var" arg="dir" op="equ" val="norm">
                      <dgm:choose name="Name112">
                        <dgm:if name="Name113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14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15">
                      <dgm:choose name="Name116">
                        <dgm:if name="Name117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18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19">
                    <dgm:if name="Name120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21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22" axis="ch" ptType="node" st="4" cnt="1">
                <dgm:layoutNode name="bullet4d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4d" styleLbl="revTx">
                  <dgm:varLst>
                    <dgm:bulletEnabled val="1"/>
                  </dgm:varLst>
                  <dgm:choose name="Name123">
                    <dgm:if name="Name124" func="var" arg="dir" op="equ" val="norm">
                      <dgm:choose name="Name125">
                        <dgm:if name="Name126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27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28">
                      <dgm:choose name="Name129">
                        <dgm:if name="Name130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31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32">
                    <dgm:if name="Name133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34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</dgm:layoutNode>
          </dgm:if>
          <dgm:else name="Name135">
            <dgm:layoutNode name="arrowDiagram5">
              <dgm:alg type="composite">
                <dgm:param type="vertAlign" val="none"/>
                <dgm:param type="horzAlign" val="none"/>
              </dgm:alg>
              <dgm:shape xmlns:r="http://schemas.openxmlformats.org/officeDocument/2006/relationships" r:blip="">
                <dgm:adjLst/>
              </dgm:shape>
              <dgm:presOf/>
              <dgm:choose name="Name136">
                <dgm:if name="Name137" func="var" arg="dir" op="equ" val="norm">
                  <dgm:constrLst>
                    <dgm:constr type="ctrX" for="ch" forName="bullet5a" refType="w" fact="0.11"/>
                    <dgm:constr type="ctrY" for="ch" forName="bullet5a" refType="h" fact="0.762"/>
                    <dgm:constr type="w" for="ch" forName="bullet5a" refType="w" fact="0.023"/>
                    <dgm:constr type="h" for="ch" forName="bullet5a" refType="w" refFor="ch" refForName="bullet5a"/>
                    <dgm:constr type="l" for="ch" forName="textBox5a" refType="ctrX" refFor="ch" refForName="bullet5a"/>
                    <dgm:constr type="t" for="ch" forName="textBox5a" refType="ctrY" refFor="ch" refForName="bullet5a"/>
                    <dgm:constr type="w" for="ch" forName="textBox5a" refType="w" fact="0.131"/>
                    <dgm:constr type="h" for="ch" forName="textBox5a" refType="h" fact="0.238"/>
                    <dgm:constr type="userA" refType="h" refFor="ch" refForName="bullet5a" fact="0.53"/>
                    <dgm:constr type="lMarg" for="ch" forName="textBox5a" refType="userA" fact="2.834"/>
                    <dgm:constr type="ctrX" for="ch" forName="bullet5b" refType="w" fact="0.241"/>
                    <dgm:constr type="ctrY" for="ch" forName="bullet5b" refType="h" fact="0.581"/>
                    <dgm:constr type="w" for="ch" forName="bullet5b" refType="w" fact="0.036"/>
                    <dgm:constr type="h" for="ch" forName="bullet5b" refType="w" refFor="ch" refForName="bullet5b"/>
                    <dgm:constr type="l" for="ch" forName="textBox5b" refType="ctrX" refFor="ch" refForName="bullet5b"/>
                    <dgm:constr type="t" for="ch" forName="textBox5b" refType="ctrY" refFor="ch" refForName="bullet5b"/>
                    <dgm:constr type="w" for="ch" forName="textBox5b" refType="w" fact="0.166"/>
                    <dgm:constr type="h" for="ch" forName="textBox5b" refType="h" fact="0.419"/>
                    <dgm:constr type="userB" refType="h" refFor="ch" refForName="bullet5b" fact="0.53"/>
                    <dgm:constr type="lMarg" for="ch" forName="textBox5b" refType="userB" fact="2.834"/>
                    <dgm:constr type="ctrX" for="ch" forName="bullet5c" refType="w" fact="0.407"/>
                    <dgm:constr type="ctrY" for="ch" forName="bullet5c" refType="h" fact="0.438"/>
                    <dgm:constr type="w" for="ch" forName="bullet5c" refType="w" fact="0.048"/>
                    <dgm:constr type="h" for="ch" forName="bullet5c" refType="w" refFor="ch" refForName="bullet5c"/>
                    <dgm:constr type="l" for="ch" forName="textBox5c" refType="ctrX" refFor="ch" refForName="bullet5c"/>
                    <dgm:constr type="t" for="ch" forName="textBox5c" refType="ctrY" refFor="ch" refForName="bullet5c"/>
                    <dgm:constr type="w" for="ch" forName="textBox5c" refType="w" fact="0.193"/>
                    <dgm:constr type="h" for="ch" forName="textBox5c" refType="h" fact="0.562"/>
                    <dgm:constr type="userC" refType="h" refFor="ch" refForName="bullet5c" fact="0.53"/>
                    <dgm:constr type="lMarg" for="ch" forName="textBox5c" refType="userC" fact="2.834"/>
                    <dgm:constr type="ctrX" for="ch" forName="bullet5d" refType="w" fact="0.6"/>
                    <dgm:constr type="ctrY" for="ch" forName="bullet5d" refType="h" fact="0.33"/>
                    <dgm:constr type="w" for="ch" forName="bullet5d" refType="w" fact="0.062"/>
                    <dgm:constr type="h" for="ch" forName="bullet5d" refType="w" refFor="ch" refForName="bullet5d"/>
                    <dgm:constr type="l" for="ch" forName="textBox5d" refType="ctrX" refFor="ch" refForName="bullet5d"/>
                    <dgm:constr type="t" for="ch" forName="textBox5d" refType="ctrY" refFor="ch" refForName="bullet5d"/>
                    <dgm:constr type="w" for="ch" forName="textBox5d" refType="w" fact="0.2"/>
                    <dgm:constr type="h" for="ch" forName="textBox5d" refType="h" fact="0.67"/>
                    <dgm:constr type="userD" refType="h" refFor="ch" refForName="bullet5d" fact="0.53"/>
                    <dgm:constr type="lMarg" for="ch" forName="textBox5d" refType="userD" fact="2.834"/>
                    <dgm:constr type="ctrX" for="ch" forName="bullet5e" refType="w" fact="0.8"/>
                    <dgm:constr type="ctrY" for="ch" forName="bullet5e" refType="h" fact="0.264"/>
                    <dgm:constr type="w" for="ch" forName="bullet5e" refType="w" fact="0.079"/>
                    <dgm:constr type="h" for="ch" forName="bullet5e" refType="w" refFor="ch" refForName="bullet5e"/>
                    <dgm:constr type="l" for="ch" forName="textBox5e" refType="ctrX" refFor="ch" refForName="bullet5e"/>
                    <dgm:constr type="t" for="ch" forName="textBox5e" refType="ctrY" refFor="ch" refForName="bullet5e"/>
                    <dgm:constr type="w" for="ch" forName="textBox5e" refType="w" fact="0.2"/>
                    <dgm:constr type="h" for="ch" forName="textBox5e" refType="h" fact="0.736"/>
                    <dgm:constr type="userE" refType="h" refFor="ch" refForName="bullet5e" fact="0.53"/>
                    <dgm:constr type="lMarg" for="ch" forName="textBox5e" refType="userE" fact="2.834"/>
                    <dgm:constr type="primFontSz" for="ch" ptType="node" op="equ" val="65"/>
                  </dgm:constrLst>
                </dgm:if>
                <dgm:else name="Name138">
                  <dgm:constrLst>
                    <dgm:constr type="ctrX" for="ch" forName="bullet5a" refType="w" fact="0.11"/>
                    <dgm:constr type="ctrY" for="ch" forName="bullet5a" refType="h" fact="0.762"/>
                    <dgm:constr type="w" for="ch" forName="bullet5a" refType="w" fact="0.023"/>
                    <dgm:constr type="h" for="ch" forName="bullet5a" refType="w" refFor="ch" refForName="bullet5a"/>
                    <dgm:constr type="r" for="ch" forName="textBox5a" refType="ctrX" refFor="ch" refForName="bullet5a"/>
                    <dgm:constr type="b" for="ch" forName="textBox5a" refType="ctrY" refFor="ch" refForName="bullet5a"/>
                    <dgm:constr type="w" for="ch" forName="textBox5a" refType="w" fact="0.11"/>
                    <dgm:constr type="h" for="ch" forName="textBox5a" refType="h" fact="0.762"/>
                    <dgm:constr type="userA" refType="h" refFor="ch" refForName="bullet5a" fact="0.53"/>
                    <dgm:constr type="rMarg" for="ch" forName="textBox5a" refType="userA" fact="2.834"/>
                    <dgm:constr type="ctrX" for="ch" forName="bullet5b" refType="w" fact="0.241"/>
                    <dgm:constr type="ctrY" for="ch" forName="bullet5b" refType="h" fact="0.581"/>
                    <dgm:constr type="w" for="ch" forName="bullet5b" refType="w" fact="0.036"/>
                    <dgm:constr type="h" for="ch" forName="bullet5b" refType="w" refFor="ch" refForName="bullet5b"/>
                    <dgm:constr type="r" for="ch" forName="textBox5b" refType="ctrX" refFor="ch" refForName="bullet5b"/>
                    <dgm:constr type="b" for="ch" forName="textBox5b" refType="ctrY" refFor="ch" refForName="bullet5b"/>
                    <dgm:constr type="w" for="ch" forName="textBox5b" refType="w" fact="0.131"/>
                    <dgm:constr type="h" for="ch" forName="textBox5b" refType="h" fact="0.581"/>
                    <dgm:constr type="userB" refType="h" refFor="ch" refForName="bullet5b" fact="0.53"/>
                    <dgm:constr type="rMarg" for="ch" forName="textBox5b" refType="userB" fact="2.834"/>
                    <dgm:constr type="ctrX" for="ch" forName="bullet5c" refType="w" fact="0.407"/>
                    <dgm:constr type="ctrY" for="ch" forName="bullet5c" refType="h" fact="0.438"/>
                    <dgm:constr type="w" for="ch" forName="bullet5c" refType="w" fact="0.048"/>
                    <dgm:constr type="h" for="ch" forName="bullet5c" refType="w" refFor="ch" refForName="bullet5c"/>
                    <dgm:constr type="r" for="ch" forName="textBox5c" refType="ctrX" refFor="ch" refForName="bullet5c"/>
                    <dgm:constr type="b" for="ch" forName="textBox5c" refType="ctrY" refFor="ch" refForName="bullet5c"/>
                    <dgm:constr type="w" for="ch" forName="textBox5c" refType="w" fact="0.166"/>
                    <dgm:constr type="h" for="ch" forName="textBox5c" refType="h" fact="0.438"/>
                    <dgm:constr type="userC" refType="h" refFor="ch" refForName="bullet5c" fact="0.53"/>
                    <dgm:constr type="rMarg" for="ch" forName="textBox5c" refType="userC" fact="2.834"/>
                    <dgm:constr type="ctrX" for="ch" forName="bullet5d" refType="w" fact="0.6"/>
                    <dgm:constr type="ctrY" for="ch" forName="bullet5d" refType="h" fact="0.33"/>
                    <dgm:constr type="w" for="ch" forName="bullet5d" refType="w" fact="0.062"/>
                    <dgm:constr type="h" for="ch" forName="bullet5d" refType="w" refFor="ch" refForName="bullet5d"/>
                    <dgm:constr type="r" for="ch" forName="textBox5d" refType="ctrX" refFor="ch" refForName="bullet5d"/>
                    <dgm:constr type="b" for="ch" forName="textBox5d" refType="ctrY" refFor="ch" refForName="bullet5d"/>
                    <dgm:constr type="w" for="ch" forName="textBox5d" refType="w" fact="0.193"/>
                    <dgm:constr type="h" for="ch" forName="textBox5d" refType="h" fact="0.33"/>
                    <dgm:constr type="userD" refType="h" refFor="ch" refForName="bullet5d" fact="0.53"/>
                    <dgm:constr type="rMarg" for="ch" forName="textBox5d" refType="userD" fact="2.834"/>
                    <dgm:constr type="ctrX" for="ch" forName="bullet5e" refType="w" fact="0.8"/>
                    <dgm:constr type="ctrY" for="ch" forName="bullet5e" refType="h" fact="0.264"/>
                    <dgm:constr type="w" for="ch" forName="bullet5e" refType="w" fact="0.079"/>
                    <dgm:constr type="h" for="ch" forName="bullet5e" refType="w" refFor="ch" refForName="bullet5e"/>
                    <dgm:constr type="r" for="ch" forName="textBox5e" refType="ctrX" refFor="ch" refForName="bullet5e"/>
                    <dgm:constr type="b" for="ch" forName="textBox5e" refType="ctrY" refFor="ch" refForName="bullet5e"/>
                    <dgm:constr type="w" for="ch" forName="textBox5e" refType="w" fact="0.2"/>
                    <dgm:constr type="h" for="ch" forName="textBox5e" refType="h" fact="0.264"/>
                    <dgm:constr type="userE" refType="h" refFor="ch" refForName="bullet5e" fact="0.53"/>
                    <dgm:constr type="rMarg" for="ch" forName="textBox5e" refType="userE" fact="2.834"/>
                    <dgm:constr type="primFontSz" for="ch" ptType="node" op="equ" val="65"/>
                  </dgm:constrLst>
                </dgm:else>
              </dgm:choose>
              <dgm:ruleLst/>
              <dgm:forEach name="Name139" axis="ch" ptType="node" cnt="1">
                <dgm:layoutNode name="bullet5a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5a" styleLbl="revTx">
                  <dgm:varLst>
                    <dgm:bulletEnabled val="1"/>
                  </dgm:varLst>
                  <dgm:choose name="Name140">
                    <dgm:if name="Name141" func="var" arg="dir" op="equ" val="norm">
                      <dgm:choose name="Name142">
                        <dgm:if name="Name143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44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45">
                      <dgm:choose name="Name146">
                        <dgm:if name="Name147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48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49">
                    <dgm:if name="Name150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51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52" axis="ch" ptType="node" st="2" cnt="1">
                <dgm:layoutNode name="bullet5b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5b" styleLbl="revTx">
                  <dgm:varLst>
                    <dgm:bulletEnabled val="1"/>
                  </dgm:varLst>
                  <dgm:choose name="Name153">
                    <dgm:if name="Name154" func="var" arg="dir" op="equ" val="norm">
                      <dgm:choose name="Name155">
                        <dgm:if name="Name156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57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58">
                      <dgm:choose name="Name159">
                        <dgm:if name="Name160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61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62">
                    <dgm:if name="Name163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64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65" axis="ch" ptType="node" st="3" cnt="1">
                <dgm:layoutNode name="bullet5c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5c" styleLbl="revTx">
                  <dgm:varLst>
                    <dgm:bulletEnabled val="1"/>
                  </dgm:varLst>
                  <dgm:choose name="Name166">
                    <dgm:if name="Name167" func="var" arg="dir" op="equ" val="norm">
                      <dgm:choose name="Name168">
                        <dgm:if name="Name169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70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71">
                      <dgm:choose name="Name172">
                        <dgm:if name="Name173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74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75">
                    <dgm:if name="Name176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77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78" axis="ch" ptType="node" st="4" cnt="1">
                <dgm:layoutNode name="bullet5d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5d" styleLbl="revTx">
                  <dgm:varLst>
                    <dgm:bulletEnabled val="1"/>
                  </dgm:varLst>
                  <dgm:choose name="Name179">
                    <dgm:if name="Name180" func="var" arg="dir" op="equ" val="norm">
                      <dgm:choose name="Name181">
                        <dgm:if name="Name182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83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84">
                      <dgm:choose name="Name185">
                        <dgm:if name="Name186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187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188">
                    <dgm:if name="Name189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190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  <dgm:forEach name="Name191" axis="ch" ptType="node" st="5" cnt="1">
                <dgm:layoutNode name="bullet5e" styleLbl="node1">
                  <dgm:alg type="sp"/>
                  <dgm:shape xmlns:r="http://schemas.openxmlformats.org/officeDocument/2006/relationships" type="ellipse" r:blip="">
                    <dgm:adjLst/>
                  </dgm:shape>
                  <dgm:presOf/>
                  <dgm:constrLst/>
                  <dgm:ruleLst/>
                </dgm:layoutNode>
                <dgm:layoutNode name="textBox5e" styleLbl="revTx">
                  <dgm:varLst>
                    <dgm:bulletEnabled val="1"/>
                  </dgm:varLst>
                  <dgm:choose name="Name192">
                    <dgm:if name="Name193" func="var" arg="dir" op="equ" val="norm">
                      <dgm:choose name="Name194">
                        <dgm:if name="Name195" axis="root des" ptType="all node" func="maxDepth" op="gt" val="1">
                          <dgm:alg type="tx">
                            <dgm:param type="txAnchorVert" val="t"/>
                            <dgm:param type="parTxLTRAlign" val="l"/>
                            <dgm:param type="parTxRTLAlign" val="r"/>
                          </dgm:alg>
                        </dgm:if>
                        <dgm:else name="Name196">
                          <dgm:alg type="tx">
                            <dgm:param type="txAnchorVert" val="t"/>
                            <dgm:param type="parTxLTRAlign" val="l"/>
                            <dgm:param type="parTxRTLAlign" val="l"/>
                          </dgm:alg>
                        </dgm:else>
                      </dgm:choose>
                    </dgm:if>
                    <dgm:else name="Name197">
                      <dgm:choose name="Name198">
                        <dgm:if name="Name199" axis="root des" ptType="all node" func="maxDepth" op="gt" val="1">
                          <dgm:alg type="tx">
                            <dgm:param type="txAnchorVert" val="b"/>
                            <dgm:param type="txAnchorVertCh" val="b"/>
                            <dgm:param type="parTxLTRAlign" val="l"/>
                            <dgm:param type="parTxRTLAlign" val="r"/>
                          </dgm:alg>
                        </dgm:if>
                        <dgm:else name="Name200">
                          <dgm:alg type="tx">
                            <dgm:param type="txAnchorVert" val="b"/>
                            <dgm:param type="parTxLTRAlign" val="r"/>
                            <dgm:param type="parTxRTL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type="rect" r:blip="">
                    <dgm:adjLst/>
                  </dgm:shape>
                  <dgm:presOf axis="desOrSelf" ptType="node"/>
                  <dgm:choose name="Name201">
                    <dgm:if name="Name202" func="var" arg="dir" op="equ" val="norm">
                      <dgm:constrLst>
                        <dgm:constr type="rMarg"/>
                        <dgm:constr type="tMarg"/>
                        <dgm:constr type="bMarg"/>
                      </dgm:constrLst>
                    </dgm:if>
                    <dgm:else name="Name203">
                      <dgm:constrLst>
                        <dgm:constr type="lMarg"/>
                        <dgm:constr type="tMarg"/>
                        <dgm:constr type="bMarg"/>
                      </dgm:constrLst>
                    </dgm:else>
                  </dgm:choose>
                  <dgm:ruleLst>
                    <dgm:rule type="primFontSz" val="5" fact="NaN" max="NaN"/>
                  </dgm:ruleLst>
                </dgm:layoutNode>
              </dgm:forEach>
            </dgm:layoutNode>
          </dgm:else>
        </dgm:choose>
      </dgm:if>
      <dgm:else name="Name204"/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632460</xdr:colOff>
      <xdr:row>3</xdr:row>
      <xdr:rowOff>6556</xdr:rowOff>
    </xdr:from>
    <xdr:to>
      <xdr:col>4</xdr:col>
      <xdr:colOff>106865</xdr:colOff>
      <xdr:row>8</xdr:row>
      <xdr:rowOff>76200</xdr:rowOff>
    </xdr:to>
    <xdr:pic>
      <xdr:nvPicPr>
        <xdr:cNvPr id="3" name="Image 2" descr="Une image contenant texte, signe, extérieur&#10;&#10;Description générée automatiquement">
          <a:extLst>
            <a:ext uri="{FF2B5EF4-FFF2-40B4-BE49-F238E27FC236}">
              <a16:creationId xmlns:a16="http://schemas.microsoft.com/office/drawing/2014/main" id="{82E5BB28-4559-4DB1-A889-552355B99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60" y="555196"/>
          <a:ext cx="2644325" cy="984044"/>
        </a:xfrm>
        <a:prstGeom prst="rect">
          <a:avLst/>
        </a:prstGeom>
      </xdr:spPr>
    </xdr:pic>
    <xdr:clientData/>
  </xdr:twoCellAnchor>
  <xdr:twoCellAnchor editAs="oneCell">
    <xdr:from>
      <xdr:col>4</xdr:col>
      <xdr:colOff>251460</xdr:colOff>
      <xdr:row>3</xdr:row>
      <xdr:rowOff>57966</xdr:rowOff>
    </xdr:from>
    <xdr:to>
      <xdr:col>7</xdr:col>
      <xdr:colOff>510540</xdr:colOff>
      <xdr:row>7</xdr:row>
      <xdr:rowOff>151522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D111F44-74DC-9A3A-AA53-2F53CFB45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1380" y="606606"/>
          <a:ext cx="2636520" cy="82507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5</xdr:row>
      <xdr:rowOff>161925</xdr:rowOff>
    </xdr:from>
    <xdr:to>
      <xdr:col>12</xdr:col>
      <xdr:colOff>123825</xdr:colOff>
      <xdr:row>16</xdr:row>
      <xdr:rowOff>66675</xdr:rowOff>
    </xdr:to>
    <xdr:graphicFrame macro="">
      <xdr:nvGraphicFramePr>
        <xdr:cNvPr id="23" name="Diagramme 22">
          <a:extLst>
            <a:ext uri="{FF2B5EF4-FFF2-40B4-BE49-F238E27FC236}">
              <a16:creationId xmlns:a16="http://schemas.microsoft.com/office/drawing/2014/main" id="{FEBEAC99-A5B9-2E8D-C59E-A3579DCE7E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2</xdr:col>
      <xdr:colOff>28574</xdr:colOff>
      <xdr:row>17</xdr:row>
      <xdr:rowOff>19050</xdr:rowOff>
    </xdr:from>
    <xdr:to>
      <xdr:col>2</xdr:col>
      <xdr:colOff>1095375</xdr:colOff>
      <xdr:row>22</xdr:row>
      <xdr:rowOff>171450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14AAB7F1-F16B-5729-EF65-38288E168589}"/>
            </a:ext>
          </a:extLst>
        </xdr:cNvPr>
        <xdr:cNvSpPr/>
      </xdr:nvSpPr>
      <xdr:spPr>
        <a:xfrm>
          <a:off x="1000124" y="3295650"/>
          <a:ext cx="1066801" cy="1485900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/>
            <a:t>Invest. s/ fonds propres</a:t>
          </a:r>
        </a:p>
      </xdr:txBody>
    </xdr:sp>
    <xdr:clientData/>
  </xdr:twoCellAnchor>
  <xdr:twoCellAnchor>
    <xdr:from>
      <xdr:col>2</xdr:col>
      <xdr:colOff>238124</xdr:colOff>
      <xdr:row>7</xdr:row>
      <xdr:rowOff>104776</xdr:rowOff>
    </xdr:from>
    <xdr:to>
      <xdr:col>4</xdr:col>
      <xdr:colOff>876301</xdr:colOff>
      <xdr:row>11</xdr:row>
      <xdr:rowOff>123826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4EC76E1F-2EC4-8F84-D077-129BDA601A4D}"/>
            </a:ext>
          </a:extLst>
        </xdr:cNvPr>
        <xdr:cNvSpPr/>
      </xdr:nvSpPr>
      <xdr:spPr>
        <a:xfrm>
          <a:off x="1209674" y="1524001"/>
          <a:ext cx="1943102" cy="78105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Dotation initiale</a:t>
          </a:r>
          <a:r>
            <a:rPr lang="fr-FR" sz="1100" baseline="0"/>
            <a:t> </a:t>
          </a:r>
          <a:r>
            <a:rPr lang="fr-FR" sz="1100"/>
            <a:t>+</a:t>
          </a:r>
        </a:p>
        <a:p>
          <a:pPr algn="ctr"/>
          <a:r>
            <a:rPr lang="fr-FR" sz="1100"/>
            <a:t>autres ressources</a:t>
          </a:r>
          <a:r>
            <a:rPr lang="fr-FR" sz="1100" baseline="0"/>
            <a:t> affectées</a:t>
          </a:r>
          <a:endParaRPr lang="fr-FR" sz="1100"/>
        </a:p>
      </xdr:txBody>
    </xdr:sp>
    <xdr:clientData/>
  </xdr:twoCellAnchor>
  <xdr:twoCellAnchor>
    <xdr:from>
      <xdr:col>4</xdr:col>
      <xdr:colOff>19050</xdr:colOff>
      <xdr:row>15</xdr:row>
      <xdr:rowOff>152400</xdr:rowOff>
    </xdr:from>
    <xdr:to>
      <xdr:col>4</xdr:col>
      <xdr:colOff>1095375</xdr:colOff>
      <xdr:row>17</xdr:row>
      <xdr:rowOff>0</xdr:rowOff>
    </xdr:to>
    <xdr:sp macro="" textlink="">
      <xdr:nvSpPr>
        <xdr:cNvPr id="4" name="Rectangle : coins arrondis 3">
          <a:extLst>
            <a:ext uri="{FF2B5EF4-FFF2-40B4-BE49-F238E27FC236}">
              <a16:creationId xmlns:a16="http://schemas.microsoft.com/office/drawing/2014/main" id="{162ABCC5-DF94-FDA6-BC56-1518077180CD}"/>
            </a:ext>
          </a:extLst>
        </xdr:cNvPr>
        <xdr:cNvSpPr/>
      </xdr:nvSpPr>
      <xdr:spPr>
        <a:xfrm>
          <a:off x="2295525" y="3048000"/>
          <a:ext cx="1076325" cy="228600"/>
        </a:xfrm>
        <a:prstGeom prst="roundRect">
          <a:avLst/>
        </a:prstGeom>
        <a:solidFill>
          <a:schemeClr val="accent2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00"/>
            <a:t>Econ. réinvesties</a:t>
          </a:r>
        </a:p>
      </xdr:txBody>
    </xdr:sp>
    <xdr:clientData/>
  </xdr:twoCellAnchor>
  <xdr:twoCellAnchor>
    <xdr:from>
      <xdr:col>4</xdr:col>
      <xdr:colOff>19050</xdr:colOff>
      <xdr:row>17</xdr:row>
      <xdr:rowOff>19050</xdr:rowOff>
    </xdr:from>
    <xdr:to>
      <xdr:col>4</xdr:col>
      <xdr:colOff>1104900</xdr:colOff>
      <xdr:row>22</xdr:row>
      <xdr:rowOff>180973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4B6942C9-C798-4344-8521-06184B2EA64A}"/>
            </a:ext>
          </a:extLst>
        </xdr:cNvPr>
        <xdr:cNvSpPr/>
      </xdr:nvSpPr>
      <xdr:spPr>
        <a:xfrm>
          <a:off x="2295525" y="3295650"/>
          <a:ext cx="1085850" cy="1495423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/>
            <a:t>Invest. s/ FP</a:t>
          </a:r>
        </a:p>
      </xdr:txBody>
    </xdr:sp>
    <xdr:clientData/>
  </xdr:twoCellAnchor>
  <xdr:twoCellAnchor>
    <xdr:from>
      <xdr:col>6</xdr:col>
      <xdr:colOff>28574</xdr:colOff>
      <xdr:row>14</xdr:row>
      <xdr:rowOff>161925</xdr:rowOff>
    </xdr:from>
    <xdr:to>
      <xdr:col>6</xdr:col>
      <xdr:colOff>1123949</xdr:colOff>
      <xdr:row>17</xdr:row>
      <xdr:rowOff>9525</xdr:rowOff>
    </xdr:to>
    <xdr:sp macro="" textlink="">
      <xdr:nvSpPr>
        <xdr:cNvPr id="17" name="Rectangle : coins arrondis 16">
          <a:extLst>
            <a:ext uri="{FF2B5EF4-FFF2-40B4-BE49-F238E27FC236}">
              <a16:creationId xmlns:a16="http://schemas.microsoft.com/office/drawing/2014/main" id="{61E4DE04-87B7-43EA-B1E0-CFBB6FDA38C5}"/>
            </a:ext>
          </a:extLst>
        </xdr:cNvPr>
        <xdr:cNvSpPr/>
      </xdr:nvSpPr>
      <xdr:spPr>
        <a:xfrm>
          <a:off x="3629024" y="2867025"/>
          <a:ext cx="1095375" cy="419100"/>
        </a:xfrm>
        <a:prstGeom prst="roundRect">
          <a:avLst/>
        </a:prstGeom>
        <a:solidFill>
          <a:schemeClr val="accent2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00"/>
            <a:t>Econ. réinvesties</a:t>
          </a:r>
        </a:p>
      </xdr:txBody>
    </xdr:sp>
    <xdr:clientData/>
  </xdr:twoCellAnchor>
  <xdr:twoCellAnchor>
    <xdr:from>
      <xdr:col>6</xdr:col>
      <xdr:colOff>28575</xdr:colOff>
      <xdr:row>17</xdr:row>
      <xdr:rowOff>28575</xdr:rowOff>
    </xdr:from>
    <xdr:to>
      <xdr:col>6</xdr:col>
      <xdr:colOff>1114425</xdr:colOff>
      <xdr:row>22</xdr:row>
      <xdr:rowOff>190498</xdr:rowOff>
    </xdr:to>
    <xdr:sp macro="" textlink="">
      <xdr:nvSpPr>
        <xdr:cNvPr id="18" name="Rectangle : coins arrondis 17">
          <a:extLst>
            <a:ext uri="{FF2B5EF4-FFF2-40B4-BE49-F238E27FC236}">
              <a16:creationId xmlns:a16="http://schemas.microsoft.com/office/drawing/2014/main" id="{5BA15431-019B-4693-9DCA-00B67946FBC5}"/>
            </a:ext>
          </a:extLst>
        </xdr:cNvPr>
        <xdr:cNvSpPr/>
      </xdr:nvSpPr>
      <xdr:spPr>
        <a:xfrm>
          <a:off x="3629025" y="3305175"/>
          <a:ext cx="1085850" cy="1495423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/>
            <a:t>Invest. s/ FP</a:t>
          </a:r>
        </a:p>
      </xdr:txBody>
    </xdr:sp>
    <xdr:clientData/>
  </xdr:twoCellAnchor>
  <xdr:twoCellAnchor>
    <xdr:from>
      <xdr:col>8</xdr:col>
      <xdr:colOff>38100</xdr:colOff>
      <xdr:row>13</xdr:row>
      <xdr:rowOff>85725</xdr:rowOff>
    </xdr:from>
    <xdr:to>
      <xdr:col>9</xdr:col>
      <xdr:colOff>0</xdr:colOff>
      <xdr:row>16</xdr:row>
      <xdr:rowOff>180975</xdr:rowOff>
    </xdr:to>
    <xdr:sp macro="" textlink="">
      <xdr:nvSpPr>
        <xdr:cNvPr id="19" name="Rectangle : coins arrondis 18">
          <a:extLst>
            <a:ext uri="{FF2B5EF4-FFF2-40B4-BE49-F238E27FC236}">
              <a16:creationId xmlns:a16="http://schemas.microsoft.com/office/drawing/2014/main" id="{BD87DD92-DEF2-4D05-BA30-D4E66069AA4E}"/>
            </a:ext>
          </a:extLst>
        </xdr:cNvPr>
        <xdr:cNvSpPr/>
      </xdr:nvSpPr>
      <xdr:spPr>
        <a:xfrm>
          <a:off x="4991100" y="2600325"/>
          <a:ext cx="1095375" cy="666750"/>
        </a:xfrm>
        <a:prstGeom prst="roundRect">
          <a:avLst/>
        </a:prstGeom>
        <a:solidFill>
          <a:schemeClr val="accent2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00"/>
            <a:t>Econ. réinvesties</a:t>
          </a:r>
        </a:p>
      </xdr:txBody>
    </xdr:sp>
    <xdr:clientData/>
  </xdr:twoCellAnchor>
  <xdr:twoCellAnchor>
    <xdr:from>
      <xdr:col>8</xdr:col>
      <xdr:colOff>38101</xdr:colOff>
      <xdr:row>17</xdr:row>
      <xdr:rowOff>9525</xdr:rowOff>
    </xdr:from>
    <xdr:to>
      <xdr:col>8</xdr:col>
      <xdr:colOff>1123951</xdr:colOff>
      <xdr:row>22</xdr:row>
      <xdr:rowOff>171448</xdr:rowOff>
    </xdr:to>
    <xdr:sp macro="" textlink="">
      <xdr:nvSpPr>
        <xdr:cNvPr id="20" name="Rectangle : coins arrondis 19">
          <a:extLst>
            <a:ext uri="{FF2B5EF4-FFF2-40B4-BE49-F238E27FC236}">
              <a16:creationId xmlns:a16="http://schemas.microsoft.com/office/drawing/2014/main" id="{6447F2C5-F91D-40E0-B363-3E9050A42BE3}"/>
            </a:ext>
          </a:extLst>
        </xdr:cNvPr>
        <xdr:cNvSpPr/>
      </xdr:nvSpPr>
      <xdr:spPr>
        <a:xfrm>
          <a:off x="4991101" y="3286125"/>
          <a:ext cx="1085850" cy="1495423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/>
            <a:t>Invest. s/ FP</a:t>
          </a:r>
        </a:p>
      </xdr:txBody>
    </xdr:sp>
    <xdr:clientData/>
  </xdr:twoCellAnchor>
  <xdr:twoCellAnchor>
    <xdr:from>
      <xdr:col>10</xdr:col>
      <xdr:colOff>38100</xdr:colOff>
      <xdr:row>11</xdr:row>
      <xdr:rowOff>123825</xdr:rowOff>
    </xdr:from>
    <xdr:to>
      <xdr:col>11</xdr:col>
      <xdr:colOff>0</xdr:colOff>
      <xdr:row>16</xdr:row>
      <xdr:rowOff>180975</xdr:rowOff>
    </xdr:to>
    <xdr:sp macro="" textlink="">
      <xdr:nvSpPr>
        <xdr:cNvPr id="21" name="Rectangle : coins arrondis 20">
          <a:extLst>
            <a:ext uri="{FF2B5EF4-FFF2-40B4-BE49-F238E27FC236}">
              <a16:creationId xmlns:a16="http://schemas.microsoft.com/office/drawing/2014/main" id="{082DA549-36E3-4AB6-B736-E25B14CEF236}"/>
            </a:ext>
          </a:extLst>
        </xdr:cNvPr>
        <xdr:cNvSpPr/>
      </xdr:nvSpPr>
      <xdr:spPr>
        <a:xfrm>
          <a:off x="6343650" y="2257425"/>
          <a:ext cx="1095375" cy="1009650"/>
        </a:xfrm>
        <a:prstGeom prst="roundRect">
          <a:avLst/>
        </a:prstGeom>
        <a:solidFill>
          <a:schemeClr val="accent2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00"/>
            <a:t>Econ. réinvesties</a:t>
          </a:r>
        </a:p>
      </xdr:txBody>
    </xdr:sp>
    <xdr:clientData/>
  </xdr:twoCellAnchor>
  <xdr:twoCellAnchor>
    <xdr:from>
      <xdr:col>10</xdr:col>
      <xdr:colOff>38101</xdr:colOff>
      <xdr:row>17</xdr:row>
      <xdr:rowOff>9525</xdr:rowOff>
    </xdr:from>
    <xdr:to>
      <xdr:col>10</xdr:col>
      <xdr:colOff>1123951</xdr:colOff>
      <xdr:row>22</xdr:row>
      <xdr:rowOff>171448</xdr:rowOff>
    </xdr:to>
    <xdr:sp macro="" textlink="">
      <xdr:nvSpPr>
        <xdr:cNvPr id="22" name="Rectangle : coins arrondis 21">
          <a:extLst>
            <a:ext uri="{FF2B5EF4-FFF2-40B4-BE49-F238E27FC236}">
              <a16:creationId xmlns:a16="http://schemas.microsoft.com/office/drawing/2014/main" id="{B920DAA8-3FDC-475D-A5AE-D80F1597665E}"/>
            </a:ext>
          </a:extLst>
        </xdr:cNvPr>
        <xdr:cNvSpPr/>
      </xdr:nvSpPr>
      <xdr:spPr>
        <a:xfrm>
          <a:off x="6343651" y="3286125"/>
          <a:ext cx="1085850" cy="1495423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/>
            <a:t>Invest. s/ FP</a:t>
          </a:r>
        </a:p>
      </xdr:txBody>
    </xdr:sp>
    <xdr:clientData/>
  </xdr:twoCellAnchor>
  <xdr:twoCellAnchor>
    <xdr:from>
      <xdr:col>2</xdr:col>
      <xdr:colOff>600075</xdr:colOff>
      <xdr:row>11</xdr:row>
      <xdr:rowOff>123826</xdr:rowOff>
    </xdr:from>
    <xdr:to>
      <xdr:col>3</xdr:col>
      <xdr:colOff>76200</xdr:colOff>
      <xdr:row>18</xdr:row>
      <xdr:rowOff>95250</xdr:rowOff>
    </xdr:to>
    <xdr:cxnSp macro="">
      <xdr:nvCxnSpPr>
        <xdr:cNvPr id="26" name="Connecteur droit avec flèche 25">
          <a:extLst>
            <a:ext uri="{FF2B5EF4-FFF2-40B4-BE49-F238E27FC236}">
              <a16:creationId xmlns:a16="http://schemas.microsoft.com/office/drawing/2014/main" id="{F0838C6E-C1BC-39AE-9F86-537CEE6B49F1}"/>
            </a:ext>
          </a:extLst>
        </xdr:cNvPr>
        <xdr:cNvCxnSpPr>
          <a:stCxn id="3" idx="4"/>
        </xdr:cNvCxnSpPr>
      </xdr:nvCxnSpPr>
      <xdr:spPr>
        <a:xfrm flipH="1">
          <a:off x="1571625" y="2305051"/>
          <a:ext cx="609600" cy="1304924"/>
        </a:xfrm>
        <a:prstGeom prst="straightConnector1">
          <a:avLst/>
        </a:prstGeom>
        <a:ln>
          <a:solidFill>
            <a:schemeClr val="tx1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11</xdr:row>
      <xdr:rowOff>123826</xdr:rowOff>
    </xdr:from>
    <xdr:to>
      <xdr:col>10</xdr:col>
      <xdr:colOff>390525</xdr:colOff>
      <xdr:row>18</xdr:row>
      <xdr:rowOff>95250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84E2802A-2E12-4E90-992B-82B980A44201}"/>
            </a:ext>
          </a:extLst>
        </xdr:cNvPr>
        <xdr:cNvCxnSpPr>
          <a:stCxn id="3" idx="4"/>
        </xdr:cNvCxnSpPr>
      </xdr:nvCxnSpPr>
      <xdr:spPr>
        <a:xfrm>
          <a:off x="2181225" y="2305051"/>
          <a:ext cx="4514850" cy="1304924"/>
        </a:xfrm>
        <a:prstGeom prst="straightConnector1">
          <a:avLst/>
        </a:prstGeom>
        <a:ln>
          <a:solidFill>
            <a:schemeClr val="tx1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11</xdr:row>
      <xdr:rowOff>123826</xdr:rowOff>
    </xdr:from>
    <xdr:to>
      <xdr:col>8</xdr:col>
      <xdr:colOff>228600</xdr:colOff>
      <xdr:row>18</xdr:row>
      <xdr:rowOff>114300</xdr:rowOff>
    </xdr:to>
    <xdr:cxnSp macro="">
      <xdr:nvCxnSpPr>
        <xdr:cNvPr id="28" name="Connecteur droit avec flèche 27">
          <a:extLst>
            <a:ext uri="{FF2B5EF4-FFF2-40B4-BE49-F238E27FC236}">
              <a16:creationId xmlns:a16="http://schemas.microsoft.com/office/drawing/2014/main" id="{8EB89140-945A-4DC5-BB63-506D04C6011D}"/>
            </a:ext>
          </a:extLst>
        </xdr:cNvPr>
        <xdr:cNvCxnSpPr>
          <a:stCxn id="3" idx="4"/>
        </xdr:cNvCxnSpPr>
      </xdr:nvCxnSpPr>
      <xdr:spPr>
        <a:xfrm>
          <a:off x="2181225" y="2305051"/>
          <a:ext cx="3000375" cy="1323974"/>
        </a:xfrm>
        <a:prstGeom prst="straightConnector1">
          <a:avLst/>
        </a:prstGeom>
        <a:ln>
          <a:solidFill>
            <a:schemeClr val="tx1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11</xdr:row>
      <xdr:rowOff>123826</xdr:rowOff>
    </xdr:from>
    <xdr:to>
      <xdr:col>6</xdr:col>
      <xdr:colOff>457200</xdr:colOff>
      <xdr:row>18</xdr:row>
      <xdr:rowOff>152400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8EDA0F57-89D8-4C9E-B413-F692863F64BA}"/>
            </a:ext>
          </a:extLst>
        </xdr:cNvPr>
        <xdr:cNvCxnSpPr>
          <a:stCxn id="3" idx="4"/>
        </xdr:cNvCxnSpPr>
      </xdr:nvCxnSpPr>
      <xdr:spPr>
        <a:xfrm>
          <a:off x="2181225" y="2305051"/>
          <a:ext cx="1876425" cy="1362074"/>
        </a:xfrm>
        <a:prstGeom prst="straightConnector1">
          <a:avLst/>
        </a:prstGeom>
        <a:ln>
          <a:solidFill>
            <a:schemeClr val="tx1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11</xdr:row>
      <xdr:rowOff>123826</xdr:rowOff>
    </xdr:from>
    <xdr:to>
      <xdr:col>4</xdr:col>
      <xdr:colOff>571500</xdr:colOff>
      <xdr:row>19</xdr:row>
      <xdr:rowOff>0</xdr:rowOff>
    </xdr:to>
    <xdr:cxnSp macro="">
      <xdr:nvCxnSpPr>
        <xdr:cNvPr id="30" name="Connecteur droit avec flèche 29">
          <a:extLst>
            <a:ext uri="{FF2B5EF4-FFF2-40B4-BE49-F238E27FC236}">
              <a16:creationId xmlns:a16="http://schemas.microsoft.com/office/drawing/2014/main" id="{9AB9357F-8AB5-4340-83FA-E6A3C39775A1}"/>
            </a:ext>
          </a:extLst>
        </xdr:cNvPr>
        <xdr:cNvCxnSpPr>
          <a:stCxn id="3" idx="4"/>
        </xdr:cNvCxnSpPr>
      </xdr:nvCxnSpPr>
      <xdr:spPr>
        <a:xfrm>
          <a:off x="2181225" y="2305051"/>
          <a:ext cx="666750" cy="1400174"/>
        </a:xfrm>
        <a:prstGeom prst="straightConnector1">
          <a:avLst/>
        </a:prstGeom>
        <a:ln>
          <a:solidFill>
            <a:schemeClr val="tx1"/>
          </a:solidFill>
          <a:prstDash val="dash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136259</xdr:colOff>
      <xdr:row>2</xdr:row>
      <xdr:rowOff>96837</xdr:rowOff>
    </xdr:from>
    <xdr:to>
      <xdr:col>22</xdr:col>
      <xdr:colOff>51594</xdr:colOff>
      <xdr:row>19</xdr:row>
      <xdr:rowOff>59532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E64C69D-21FB-4205-9E3E-D90F2357B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305593</xdr:colOff>
      <xdr:row>2</xdr:row>
      <xdr:rowOff>71438</xdr:rowOff>
    </xdr:from>
    <xdr:to>
      <xdr:col>29</xdr:col>
      <xdr:colOff>326760</xdr:colOff>
      <xdr:row>19</xdr:row>
      <xdr:rowOff>48949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0C682E2-5C42-467F-AA65-B4A4D94B12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337345</xdr:colOff>
      <xdr:row>20</xdr:row>
      <xdr:rowOff>133617</xdr:rowOff>
    </xdr:from>
    <xdr:to>
      <xdr:col>29</xdr:col>
      <xdr:colOff>316178</xdr:colOff>
      <xdr:row>37</xdr:row>
      <xdr:rowOff>80701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196D2C42-29A4-4FC6-AACD-7448D60EB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83344</xdr:colOff>
      <xdr:row>20</xdr:row>
      <xdr:rowOff>91283</xdr:rowOff>
    </xdr:from>
    <xdr:to>
      <xdr:col>22</xdr:col>
      <xdr:colOff>104511</xdr:colOff>
      <xdr:row>37</xdr:row>
      <xdr:rowOff>80700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262CB1F-C64A-4E14-9208-A17F8EF1C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136259</xdr:colOff>
      <xdr:row>2</xdr:row>
      <xdr:rowOff>96837</xdr:rowOff>
    </xdr:from>
    <xdr:to>
      <xdr:col>22</xdr:col>
      <xdr:colOff>51594</xdr:colOff>
      <xdr:row>19</xdr:row>
      <xdr:rowOff>59532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5171A16-FEAD-43C2-A0EF-5BCC31E63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305593</xdr:colOff>
      <xdr:row>2</xdr:row>
      <xdr:rowOff>71438</xdr:rowOff>
    </xdr:from>
    <xdr:to>
      <xdr:col>29</xdr:col>
      <xdr:colOff>326760</xdr:colOff>
      <xdr:row>19</xdr:row>
      <xdr:rowOff>48949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8AF9DFB-A680-479B-B4E3-B78A3EF5C6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337345</xdr:colOff>
      <xdr:row>20</xdr:row>
      <xdr:rowOff>133617</xdr:rowOff>
    </xdr:from>
    <xdr:to>
      <xdr:col>29</xdr:col>
      <xdr:colOff>316178</xdr:colOff>
      <xdr:row>37</xdr:row>
      <xdr:rowOff>80701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B7B9726A-7691-415C-B2D7-45479C77B5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83344</xdr:colOff>
      <xdr:row>20</xdr:row>
      <xdr:rowOff>91283</xdr:rowOff>
    </xdr:from>
    <xdr:to>
      <xdr:col>22</xdr:col>
      <xdr:colOff>104511</xdr:colOff>
      <xdr:row>37</xdr:row>
      <xdr:rowOff>80700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54B821FB-2825-4DFD-B27E-8F4825EA7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136259</xdr:colOff>
      <xdr:row>2</xdr:row>
      <xdr:rowOff>96837</xdr:rowOff>
    </xdr:from>
    <xdr:to>
      <xdr:col>22</xdr:col>
      <xdr:colOff>51594</xdr:colOff>
      <xdr:row>19</xdr:row>
      <xdr:rowOff>59532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F0DA98A-7005-4992-B33A-2181EB781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305593</xdr:colOff>
      <xdr:row>2</xdr:row>
      <xdr:rowOff>71438</xdr:rowOff>
    </xdr:from>
    <xdr:to>
      <xdr:col>29</xdr:col>
      <xdr:colOff>326760</xdr:colOff>
      <xdr:row>19</xdr:row>
      <xdr:rowOff>48949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D44E243-4E61-4BCF-8B7E-DDBBDB1A6F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337345</xdr:colOff>
      <xdr:row>20</xdr:row>
      <xdr:rowOff>133617</xdr:rowOff>
    </xdr:from>
    <xdr:to>
      <xdr:col>29</xdr:col>
      <xdr:colOff>316178</xdr:colOff>
      <xdr:row>37</xdr:row>
      <xdr:rowOff>80701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7F8079B1-4B8A-4369-9149-5DA35D468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83344</xdr:colOff>
      <xdr:row>20</xdr:row>
      <xdr:rowOff>91283</xdr:rowOff>
    </xdr:from>
    <xdr:to>
      <xdr:col>22</xdr:col>
      <xdr:colOff>104511</xdr:colOff>
      <xdr:row>37</xdr:row>
      <xdr:rowOff>80700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AEC4090A-991D-4ED7-B418-4C2679C81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136259</xdr:colOff>
      <xdr:row>2</xdr:row>
      <xdr:rowOff>96837</xdr:rowOff>
    </xdr:from>
    <xdr:to>
      <xdr:col>22</xdr:col>
      <xdr:colOff>51594</xdr:colOff>
      <xdr:row>19</xdr:row>
      <xdr:rowOff>59532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79311FD-1518-42F0-9CB8-EAB55ABC4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305593</xdr:colOff>
      <xdr:row>2</xdr:row>
      <xdr:rowOff>71438</xdr:rowOff>
    </xdr:from>
    <xdr:to>
      <xdr:col>29</xdr:col>
      <xdr:colOff>326760</xdr:colOff>
      <xdr:row>19</xdr:row>
      <xdr:rowOff>48949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6CA8274-2973-434F-919F-56683DDDE4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337345</xdr:colOff>
      <xdr:row>20</xdr:row>
      <xdr:rowOff>133617</xdr:rowOff>
    </xdr:from>
    <xdr:to>
      <xdr:col>29</xdr:col>
      <xdr:colOff>316178</xdr:colOff>
      <xdr:row>37</xdr:row>
      <xdr:rowOff>80701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87AE3485-5128-405A-BB23-D1A6E6ABC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83344</xdr:colOff>
      <xdr:row>20</xdr:row>
      <xdr:rowOff>91283</xdr:rowOff>
    </xdr:from>
    <xdr:to>
      <xdr:col>22</xdr:col>
      <xdr:colOff>104511</xdr:colOff>
      <xdr:row>37</xdr:row>
      <xdr:rowOff>80700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4454360-2BAA-4E67-9F40-4429DA263A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736864</xdr:colOff>
      <xdr:row>8</xdr:row>
      <xdr:rowOff>117740</xdr:rowOff>
    </xdr:from>
    <xdr:to>
      <xdr:col>7</xdr:col>
      <xdr:colOff>228865</xdr:colOff>
      <xdr:row>26</xdr:row>
      <xdr:rowOff>166688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4BDFC40-1225-4D39-BBED-1FD33C1F41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607219</xdr:colOff>
      <xdr:row>8</xdr:row>
      <xdr:rowOff>119062</xdr:rowOff>
    </xdr:from>
    <xdr:to>
      <xdr:col>15</xdr:col>
      <xdr:colOff>39689</xdr:colOff>
      <xdr:row>26</xdr:row>
      <xdr:rowOff>168010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1C8DC89-0139-4EF4-A699-72E5F240C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0.03877</cdr:x>
      <cdr:y>0.85584</cdr:y>
    </cdr:from>
    <cdr:to>
      <cdr:x>0.98421</cdr:x>
      <cdr:y>0.98593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C2E8E3E6-B097-0AD2-A0F4-2FF080D82ED5}"/>
            </a:ext>
          </a:extLst>
        </cdr:cNvPr>
        <cdr:cNvSpPr/>
      </cdr:nvSpPr>
      <cdr:spPr>
        <a:xfrm xmlns:a="http://schemas.openxmlformats.org/drawingml/2006/main">
          <a:off x="214312" y="2976562"/>
          <a:ext cx="5226844" cy="4524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fr-FR" b="1">
              <a:solidFill>
                <a:schemeClr val="accent3">
                  <a:lumMod val="75000"/>
                </a:schemeClr>
              </a:solidFill>
            </a:rPr>
            <a:t>En clair : apports initiaux de la collectivité en "fonds propres"</a:t>
          </a:r>
        </a:p>
        <a:p xmlns:a="http://schemas.openxmlformats.org/drawingml/2006/main">
          <a:r>
            <a:rPr lang="fr-FR" b="1">
              <a:solidFill>
                <a:schemeClr val="tx1"/>
              </a:solidFill>
            </a:rPr>
            <a:t>En</a:t>
          </a:r>
          <a:r>
            <a:rPr lang="fr-FR" b="1" baseline="0">
              <a:solidFill>
                <a:schemeClr val="tx1"/>
              </a:solidFill>
            </a:rPr>
            <a:t> foncé : enveloppe totale dispo. pour investir sur 10 ans (nette de la dette restante)</a:t>
          </a:r>
          <a:endParaRPr lang="fr-FR" b="1">
            <a:solidFill>
              <a:schemeClr val="tx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678656</xdr:colOff>
      <xdr:row>13</xdr:row>
      <xdr:rowOff>142874</xdr:rowOff>
    </xdr:from>
    <xdr:to>
      <xdr:col>13</xdr:col>
      <xdr:colOff>83343</xdr:colOff>
      <xdr:row>17</xdr:row>
      <xdr:rowOff>71437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4A78148-880A-3450-C5F5-1C2D36360BF5}"/>
            </a:ext>
          </a:extLst>
        </xdr:cNvPr>
        <xdr:cNvSpPr/>
      </xdr:nvSpPr>
      <xdr:spPr>
        <a:xfrm>
          <a:off x="678656" y="12596812"/>
          <a:ext cx="10715625" cy="690563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678656</xdr:colOff>
      <xdr:row>25</xdr:row>
      <xdr:rowOff>130969</xdr:rowOff>
    </xdr:from>
    <xdr:to>
      <xdr:col>13</xdr:col>
      <xdr:colOff>83343</xdr:colOff>
      <xdr:row>29</xdr:row>
      <xdr:rowOff>59532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6337C74-A5B1-4C23-8BD1-E1E93297665A}"/>
            </a:ext>
          </a:extLst>
        </xdr:cNvPr>
        <xdr:cNvSpPr/>
      </xdr:nvSpPr>
      <xdr:spPr>
        <a:xfrm>
          <a:off x="678656" y="14870907"/>
          <a:ext cx="10715625" cy="690563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1476375</xdr:colOff>
      <xdr:row>8</xdr:row>
      <xdr:rowOff>392904</xdr:rowOff>
    </xdr:from>
    <xdr:to>
      <xdr:col>6</xdr:col>
      <xdr:colOff>83344</xdr:colOff>
      <xdr:row>10</xdr:row>
      <xdr:rowOff>71436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BA3C1B8A-E6CC-1723-04AA-A581AF2AFDE8}"/>
            </a:ext>
          </a:extLst>
        </xdr:cNvPr>
        <xdr:cNvSpPr/>
      </xdr:nvSpPr>
      <xdr:spPr>
        <a:xfrm rot="19675247">
          <a:off x="2595563" y="3381373"/>
          <a:ext cx="238125" cy="321469"/>
        </a:xfrm>
        <a:prstGeom prst="down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1464467</xdr:colOff>
      <xdr:row>8</xdr:row>
      <xdr:rowOff>392906</xdr:rowOff>
    </xdr:from>
    <xdr:to>
      <xdr:col>13</xdr:col>
      <xdr:colOff>71436</xdr:colOff>
      <xdr:row>10</xdr:row>
      <xdr:rowOff>71438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1116DFA0-553A-4FF1-B0E2-E31742A1B19E}"/>
            </a:ext>
          </a:extLst>
        </xdr:cNvPr>
        <xdr:cNvSpPr/>
      </xdr:nvSpPr>
      <xdr:spPr>
        <a:xfrm rot="19675247">
          <a:off x="6869905" y="3333750"/>
          <a:ext cx="238125" cy="321469"/>
        </a:xfrm>
        <a:prstGeom prst="down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166685</xdr:colOff>
      <xdr:row>5</xdr:row>
      <xdr:rowOff>773905</xdr:rowOff>
    </xdr:from>
    <xdr:to>
      <xdr:col>11</xdr:col>
      <xdr:colOff>1440655</xdr:colOff>
      <xdr:row>5</xdr:row>
      <xdr:rowOff>1281112</xdr:rowOff>
    </xdr:to>
    <xdr:sp macro="" textlink="">
      <xdr:nvSpPr>
        <xdr:cNvPr id="7" name="Rectangle : coins arrondis 6">
          <a:extLst>
            <a:ext uri="{FF2B5EF4-FFF2-40B4-BE49-F238E27FC236}">
              <a16:creationId xmlns:a16="http://schemas.microsoft.com/office/drawing/2014/main" id="{88A52FB7-8E7C-6910-0A03-2C74419C9DE2}"/>
            </a:ext>
          </a:extLst>
        </xdr:cNvPr>
        <xdr:cNvSpPr/>
      </xdr:nvSpPr>
      <xdr:spPr>
        <a:xfrm>
          <a:off x="5572123" y="1654968"/>
          <a:ext cx="1273970" cy="507207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lang="fr-FR" sz="1400" b="1" i="1">
              <a:solidFill>
                <a:srgbClr val="FF0000"/>
              </a:solidFill>
            </a:rPr>
            <a:t>(-)</a:t>
          </a:r>
        </a:p>
        <a:p>
          <a:pPr algn="ctr"/>
          <a:r>
            <a:rPr lang="fr-FR" sz="1000" b="1" i="1">
              <a:solidFill>
                <a:srgbClr val="FF0000"/>
              </a:solidFill>
            </a:rPr>
            <a:t>économies d'NRJ</a:t>
          </a:r>
        </a:p>
      </xdr:txBody>
    </xdr:sp>
    <xdr:clientData/>
  </xdr:twoCellAnchor>
  <xdr:twoCellAnchor>
    <xdr:from>
      <xdr:col>11</xdr:col>
      <xdr:colOff>119059</xdr:colOff>
      <xdr:row>12</xdr:row>
      <xdr:rowOff>404812</xdr:rowOff>
    </xdr:from>
    <xdr:to>
      <xdr:col>11</xdr:col>
      <xdr:colOff>1428749</xdr:colOff>
      <xdr:row>14</xdr:row>
      <xdr:rowOff>35718</xdr:rowOff>
    </xdr:to>
    <xdr:sp macro="" textlink="">
      <xdr:nvSpPr>
        <xdr:cNvPr id="8" name="Rectangle : coins arrondis 7">
          <a:extLst>
            <a:ext uri="{FF2B5EF4-FFF2-40B4-BE49-F238E27FC236}">
              <a16:creationId xmlns:a16="http://schemas.microsoft.com/office/drawing/2014/main" id="{E9CD0E5F-AE90-48F0-A3D1-633F42BC6BD7}"/>
            </a:ext>
          </a:extLst>
        </xdr:cNvPr>
        <xdr:cNvSpPr/>
      </xdr:nvSpPr>
      <xdr:spPr>
        <a:xfrm>
          <a:off x="4988715" y="4060031"/>
          <a:ext cx="1309690" cy="440531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lang="fr-FR" sz="1400" b="1" i="1">
              <a:solidFill>
                <a:srgbClr val="FF0000"/>
              </a:solidFill>
            </a:rPr>
            <a:t>(+)</a:t>
          </a:r>
        </a:p>
        <a:p>
          <a:pPr algn="ctr"/>
          <a:r>
            <a:rPr lang="fr-FR" sz="1000" b="1" i="1">
              <a:solidFill>
                <a:srgbClr val="FF0000"/>
              </a:solidFill>
            </a:rPr>
            <a:t>capacité</a:t>
          </a:r>
          <a:r>
            <a:rPr lang="fr-FR" sz="1000" b="1" i="1" baseline="0">
              <a:solidFill>
                <a:srgbClr val="FF0000"/>
              </a:solidFill>
            </a:rPr>
            <a:t> d'invest.</a:t>
          </a:r>
          <a:endParaRPr lang="fr-FR" sz="1000" b="1" i="1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178594</xdr:colOff>
      <xdr:row>5</xdr:row>
      <xdr:rowOff>1214437</xdr:rowOff>
    </xdr:from>
    <xdr:to>
      <xdr:col>11</xdr:col>
      <xdr:colOff>178594</xdr:colOff>
      <xdr:row>12</xdr:row>
      <xdr:rowOff>476250</xdr:rowOff>
    </xdr:to>
    <xdr:sp macro="" textlink="">
      <xdr:nvSpPr>
        <xdr:cNvPr id="14" name="Flèche : courbe vers la gauche 13">
          <a:extLst>
            <a:ext uri="{FF2B5EF4-FFF2-40B4-BE49-F238E27FC236}">
              <a16:creationId xmlns:a16="http://schemas.microsoft.com/office/drawing/2014/main" id="{4BC5E6B4-19F0-47A3-9291-8BA5949856DD}"/>
            </a:ext>
          </a:extLst>
        </xdr:cNvPr>
        <xdr:cNvSpPr/>
      </xdr:nvSpPr>
      <xdr:spPr>
        <a:xfrm rot="10800000">
          <a:off x="5988844" y="2095500"/>
          <a:ext cx="357188" cy="2440781"/>
        </a:xfrm>
        <a:prstGeom prst="curvedLeft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428625</xdr:colOff>
      <xdr:row>8</xdr:row>
      <xdr:rowOff>261937</xdr:rowOff>
    </xdr:from>
    <xdr:to>
      <xdr:col>14</xdr:col>
      <xdr:colOff>202409</xdr:colOff>
      <xdr:row>10</xdr:row>
      <xdr:rowOff>95250</xdr:rowOff>
    </xdr:to>
    <xdr:sp macro="" textlink="">
      <xdr:nvSpPr>
        <xdr:cNvPr id="10" name="Rectangle : coins arrondis 9">
          <a:extLst>
            <a:ext uri="{FF2B5EF4-FFF2-40B4-BE49-F238E27FC236}">
              <a16:creationId xmlns:a16="http://schemas.microsoft.com/office/drawing/2014/main" id="{B9904EDA-B5C8-4077-8D3D-87B41E5DA49E}"/>
            </a:ext>
          </a:extLst>
        </xdr:cNvPr>
        <xdr:cNvSpPr/>
      </xdr:nvSpPr>
      <xdr:spPr>
        <a:xfrm>
          <a:off x="8227219" y="3202781"/>
          <a:ext cx="1309690" cy="476250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ctr"/>
        <a:lstStyle/>
        <a:p>
          <a:pPr algn="ctr"/>
          <a:r>
            <a:rPr lang="fr-FR" sz="1400" b="1" i="1">
              <a:solidFill>
                <a:srgbClr val="FF0000"/>
              </a:solidFill>
            </a:rPr>
            <a:t>(+)</a:t>
          </a:r>
        </a:p>
        <a:p>
          <a:pPr algn="ctr"/>
          <a:r>
            <a:rPr lang="fr-FR" sz="1000" b="1" i="1">
              <a:solidFill>
                <a:srgbClr val="FF0000"/>
              </a:solidFill>
            </a:rPr>
            <a:t>capacité</a:t>
          </a:r>
          <a:r>
            <a:rPr lang="fr-FR" sz="1000" b="1" i="1" baseline="0">
              <a:solidFill>
                <a:srgbClr val="FF0000"/>
              </a:solidFill>
            </a:rPr>
            <a:t> de financt</a:t>
          </a:r>
          <a:endParaRPr lang="fr-FR" sz="1000" b="1" i="1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1404936</xdr:colOff>
      <xdr:row>5</xdr:row>
      <xdr:rowOff>1559718</xdr:rowOff>
    </xdr:from>
    <xdr:to>
      <xdr:col>11</xdr:col>
      <xdr:colOff>1535905</xdr:colOff>
      <xdr:row>8</xdr:row>
      <xdr:rowOff>47624</xdr:rowOff>
    </xdr:to>
    <xdr:sp macro="" textlink="">
      <xdr:nvSpPr>
        <xdr:cNvPr id="17" name="Flèche : bas 16">
          <a:extLst>
            <a:ext uri="{FF2B5EF4-FFF2-40B4-BE49-F238E27FC236}">
              <a16:creationId xmlns:a16="http://schemas.microsoft.com/office/drawing/2014/main" id="{C2E6E2F6-1A05-13F3-049B-6D60C35FF04A}"/>
            </a:ext>
          </a:extLst>
        </xdr:cNvPr>
        <xdr:cNvSpPr/>
      </xdr:nvSpPr>
      <xdr:spPr>
        <a:xfrm>
          <a:off x="7572374" y="2440781"/>
          <a:ext cx="130969" cy="547687"/>
        </a:xfrm>
        <a:prstGeom prst="down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39145</xdr:colOff>
      <xdr:row>8</xdr:row>
      <xdr:rowOff>106226</xdr:rowOff>
    </xdr:from>
    <xdr:to>
      <xdr:col>13</xdr:col>
      <xdr:colOff>179832</xdr:colOff>
      <xdr:row>10</xdr:row>
      <xdr:rowOff>137045</xdr:rowOff>
    </xdr:to>
    <xdr:sp macro="" textlink="">
      <xdr:nvSpPr>
        <xdr:cNvPr id="18" name="Flèche : bas 17">
          <a:extLst>
            <a:ext uri="{FF2B5EF4-FFF2-40B4-BE49-F238E27FC236}">
              <a16:creationId xmlns:a16="http://schemas.microsoft.com/office/drawing/2014/main" id="{0B15263B-B20C-4E58-B2A2-D999561AE8EC}"/>
            </a:ext>
          </a:extLst>
        </xdr:cNvPr>
        <xdr:cNvSpPr/>
      </xdr:nvSpPr>
      <xdr:spPr>
        <a:xfrm rot="19792482">
          <a:off x="7837739" y="3047070"/>
          <a:ext cx="140687" cy="673756"/>
        </a:xfrm>
        <a:prstGeom prst="down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1522500</xdr:colOff>
      <xdr:row>11</xdr:row>
      <xdr:rowOff>44400</xdr:rowOff>
    </xdr:from>
    <xdr:to>
      <xdr:col>13</xdr:col>
      <xdr:colOff>19325</xdr:colOff>
      <xdr:row>12</xdr:row>
      <xdr:rowOff>539690</xdr:rowOff>
    </xdr:to>
    <xdr:sp macro="" textlink="">
      <xdr:nvSpPr>
        <xdr:cNvPr id="19" name="Flèche : bas 18">
          <a:extLst>
            <a:ext uri="{FF2B5EF4-FFF2-40B4-BE49-F238E27FC236}">
              <a16:creationId xmlns:a16="http://schemas.microsoft.com/office/drawing/2014/main" id="{663FD355-26C3-47F2-BAAD-42668E038F7A}"/>
            </a:ext>
          </a:extLst>
        </xdr:cNvPr>
        <xdr:cNvSpPr/>
      </xdr:nvSpPr>
      <xdr:spPr>
        <a:xfrm rot="1371512">
          <a:off x="7689938" y="3937744"/>
          <a:ext cx="127981" cy="661977"/>
        </a:xfrm>
        <a:prstGeom prst="down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80907-EDE6-4B78-8FF7-7073ED32F7B1}">
  <sheetPr>
    <tabColor rgb="FFC00000"/>
  </sheetPr>
  <dimension ref="B11:B18"/>
  <sheetViews>
    <sheetView showGridLines="0" workbookViewId="0">
      <selection activeCell="F18" sqref="F18"/>
    </sheetView>
  </sheetViews>
  <sheetFormatPr baseColWidth="10" defaultRowHeight="14.4" x14ac:dyDescent="0.3"/>
  <sheetData>
    <row r="11" spans="2:2" ht="25.8" x14ac:dyDescent="0.5">
      <c r="B11" s="106" t="s">
        <v>147</v>
      </c>
    </row>
    <row r="12" spans="2:2" ht="25.8" x14ac:dyDescent="0.5">
      <c r="B12" s="106" t="s">
        <v>148</v>
      </c>
    </row>
    <row r="15" spans="2:2" x14ac:dyDescent="0.3">
      <c r="B15" t="s">
        <v>150</v>
      </c>
    </row>
    <row r="16" spans="2:2" x14ac:dyDescent="0.3">
      <c r="B16" t="s">
        <v>152</v>
      </c>
    </row>
    <row r="17" spans="2:2" x14ac:dyDescent="0.3">
      <c r="B17" t="s">
        <v>151</v>
      </c>
    </row>
    <row r="18" spans="2:2" x14ac:dyDescent="0.3">
      <c r="B18" t="s">
        <v>149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B2AD6-AC46-431B-AA09-DF6B115D5709}">
  <sheetPr>
    <tabColor theme="5"/>
  </sheetPr>
  <dimension ref="B2:L26"/>
  <sheetViews>
    <sheetView showGridLines="0" workbookViewId="0">
      <selection activeCell="M21" sqref="M21"/>
    </sheetView>
  </sheetViews>
  <sheetFormatPr baseColWidth="10" defaultRowHeight="14.4" x14ac:dyDescent="0.3"/>
  <cols>
    <col min="2" max="2" width="3.109375" customWidth="1"/>
    <col min="3" max="3" width="17" customWidth="1"/>
    <col min="4" max="4" width="2.5546875" customWidth="1"/>
    <col min="5" max="5" width="17" customWidth="1"/>
    <col min="6" max="6" width="2.88671875" customWidth="1"/>
    <col min="7" max="7" width="17" customWidth="1"/>
    <col min="8" max="8" width="3.33203125" customWidth="1"/>
    <col min="9" max="9" width="17" customWidth="1"/>
    <col min="10" max="10" width="3.33203125" customWidth="1"/>
    <col min="11" max="11" width="17" customWidth="1"/>
    <col min="12" max="12" width="3.33203125" customWidth="1"/>
  </cols>
  <sheetData>
    <row r="2" spans="2:12" ht="15" thickBot="1" x14ac:dyDescent="0.35"/>
    <row r="3" spans="2:12" x14ac:dyDescent="0.3">
      <c r="B3" s="93"/>
      <c r="C3" s="94"/>
      <c r="D3" s="94"/>
      <c r="E3" s="94"/>
      <c r="F3" s="94"/>
      <c r="G3" s="94"/>
      <c r="H3" s="94"/>
      <c r="I3" s="94"/>
      <c r="J3" s="94"/>
      <c r="K3" s="94"/>
      <c r="L3" s="95"/>
    </row>
    <row r="4" spans="2:12" ht="21" x14ac:dyDescent="0.4">
      <c r="B4" s="96"/>
      <c r="C4" s="127" t="s">
        <v>122</v>
      </c>
      <c r="D4" s="127"/>
      <c r="E4" s="127"/>
      <c r="F4" s="127"/>
      <c r="G4" s="127"/>
      <c r="H4" s="127"/>
      <c r="I4" s="127"/>
      <c r="J4" s="127"/>
      <c r="K4" s="127"/>
      <c r="L4" s="97"/>
    </row>
    <row r="5" spans="2:12" x14ac:dyDescent="0.3">
      <c r="B5" s="96"/>
      <c r="C5" s="46"/>
      <c r="D5" s="46"/>
      <c r="E5" s="46"/>
      <c r="F5" s="46"/>
      <c r="G5" s="104" t="s">
        <v>123</v>
      </c>
      <c r="H5" s="46"/>
      <c r="I5" s="46"/>
      <c r="J5" s="46"/>
      <c r="K5" s="46"/>
      <c r="L5" s="97"/>
    </row>
    <row r="6" spans="2:12" x14ac:dyDescent="0.3">
      <c r="B6" s="96"/>
      <c r="L6" s="97"/>
    </row>
    <row r="7" spans="2:12" x14ac:dyDescent="0.3">
      <c r="B7" s="96"/>
      <c r="L7" s="97"/>
    </row>
    <row r="8" spans="2:12" x14ac:dyDescent="0.3">
      <c r="B8" s="96"/>
      <c r="L8" s="97"/>
    </row>
    <row r="9" spans="2:12" x14ac:dyDescent="0.3">
      <c r="B9" s="96"/>
      <c r="L9" s="97"/>
    </row>
    <row r="10" spans="2:12" x14ac:dyDescent="0.3">
      <c r="B10" s="96"/>
      <c r="L10" s="97"/>
    </row>
    <row r="11" spans="2:12" x14ac:dyDescent="0.3">
      <c r="B11" s="96"/>
      <c r="L11" s="97"/>
    </row>
    <row r="12" spans="2:12" x14ac:dyDescent="0.3">
      <c r="B12" s="96"/>
      <c r="L12" s="97"/>
    </row>
    <row r="13" spans="2:12" x14ac:dyDescent="0.3">
      <c r="B13" s="96"/>
      <c r="L13" s="97"/>
    </row>
    <row r="14" spans="2:12" x14ac:dyDescent="0.3">
      <c r="B14" s="96"/>
      <c r="L14" s="97"/>
    </row>
    <row r="15" spans="2:12" x14ac:dyDescent="0.3">
      <c r="B15" s="96"/>
      <c r="L15" s="97"/>
    </row>
    <row r="16" spans="2:12" x14ac:dyDescent="0.3">
      <c r="B16" s="96"/>
      <c r="L16" s="97"/>
    </row>
    <row r="17" spans="2:12" x14ac:dyDescent="0.3">
      <c r="B17" s="96"/>
      <c r="L17" s="97"/>
    </row>
    <row r="18" spans="2:12" x14ac:dyDescent="0.3">
      <c r="B18" s="96"/>
      <c r="L18" s="97"/>
    </row>
    <row r="19" spans="2:12" x14ac:dyDescent="0.3">
      <c r="B19" s="96"/>
      <c r="L19" s="97"/>
    </row>
    <row r="20" spans="2:12" x14ac:dyDescent="0.3">
      <c r="B20" s="96"/>
      <c r="L20" s="97"/>
    </row>
    <row r="21" spans="2:12" x14ac:dyDescent="0.3">
      <c r="B21" s="96"/>
      <c r="L21" s="97"/>
    </row>
    <row r="22" spans="2:12" x14ac:dyDescent="0.3">
      <c r="B22" s="96"/>
      <c r="L22" s="97"/>
    </row>
    <row r="23" spans="2:12" x14ac:dyDescent="0.3">
      <c r="B23" s="96"/>
      <c r="L23" s="97"/>
    </row>
    <row r="24" spans="2:12" x14ac:dyDescent="0.3">
      <c r="B24" s="96"/>
      <c r="L24" s="97"/>
    </row>
    <row r="25" spans="2:12" s="92" customFormat="1" ht="21.75" customHeight="1" x14ac:dyDescent="0.3">
      <c r="B25" s="98"/>
      <c r="C25" s="99" t="s">
        <v>117</v>
      </c>
      <c r="E25" s="99" t="s">
        <v>118</v>
      </c>
      <c r="G25" s="99" t="s">
        <v>119</v>
      </c>
      <c r="I25" s="99" t="s">
        <v>120</v>
      </c>
      <c r="K25" s="99" t="s">
        <v>121</v>
      </c>
      <c r="L25" s="100"/>
    </row>
    <row r="26" spans="2:12" ht="21.75" customHeight="1" thickBot="1" x14ac:dyDescent="0.35">
      <c r="B26" s="101"/>
      <c r="C26" s="102"/>
      <c r="D26" s="102"/>
      <c r="E26" s="102"/>
      <c r="F26" s="102"/>
      <c r="G26" s="102"/>
      <c r="H26" s="102"/>
      <c r="I26" s="102"/>
      <c r="J26" s="102"/>
      <c r="K26" s="102"/>
      <c r="L26" s="103"/>
    </row>
  </sheetData>
  <mergeCells count="1">
    <mergeCell ref="C4:K4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9B184-2318-4D40-AACF-B221D9104693}">
  <sheetPr>
    <tabColor rgb="FFC00000"/>
  </sheetPr>
  <dimension ref="B3:R28"/>
  <sheetViews>
    <sheetView tabSelected="1" topLeftCell="A4" zoomScale="80" zoomScaleNormal="80" workbookViewId="0">
      <selection activeCell="H19" sqref="H19"/>
    </sheetView>
  </sheetViews>
  <sheetFormatPr baseColWidth="10" defaultRowHeight="14.4" x14ac:dyDescent="0.3"/>
  <sheetData>
    <row r="3" spans="2:18" x14ac:dyDescent="0.3">
      <c r="B3" t="s">
        <v>101</v>
      </c>
    </row>
    <row r="4" spans="2:18" x14ac:dyDescent="0.3">
      <c r="B4" s="59" t="s">
        <v>125</v>
      </c>
    </row>
    <row r="5" spans="2:18" x14ac:dyDescent="0.3">
      <c r="B5" t="s">
        <v>102</v>
      </c>
    </row>
    <row r="6" spans="2:18" x14ac:dyDescent="0.3">
      <c r="B6" t="s">
        <v>103</v>
      </c>
    </row>
    <row r="8" spans="2:18" x14ac:dyDescent="0.3">
      <c r="B8" s="85" t="s">
        <v>128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10" spans="2:18" x14ac:dyDescent="0.3">
      <c r="B10" t="s">
        <v>104</v>
      </c>
    </row>
    <row r="11" spans="2:18" x14ac:dyDescent="0.3">
      <c r="B11" t="s">
        <v>105</v>
      </c>
    </row>
    <row r="12" spans="2:18" x14ac:dyDescent="0.3">
      <c r="B12" t="s">
        <v>106</v>
      </c>
    </row>
    <row r="13" spans="2:18" x14ac:dyDescent="0.3">
      <c r="B13" t="s">
        <v>153</v>
      </c>
    </row>
    <row r="14" spans="2:18" x14ac:dyDescent="0.3">
      <c r="B14" t="s">
        <v>107</v>
      </c>
    </row>
    <row r="16" spans="2:18" x14ac:dyDescent="0.3">
      <c r="B16" t="s">
        <v>108</v>
      </c>
    </row>
    <row r="17" spans="2:18" x14ac:dyDescent="0.3">
      <c r="B17" t="s">
        <v>124</v>
      </c>
    </row>
    <row r="19" spans="2:18" x14ac:dyDescent="0.3">
      <c r="B19" s="89" t="s">
        <v>127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</row>
    <row r="21" spans="2:18" x14ac:dyDescent="0.3">
      <c r="B21" t="s">
        <v>109</v>
      </c>
    </row>
    <row r="22" spans="2:18" x14ac:dyDescent="0.3">
      <c r="B22" t="s">
        <v>126</v>
      </c>
    </row>
    <row r="24" spans="2:18" x14ac:dyDescent="0.3">
      <c r="B24" s="87" t="s">
        <v>129</v>
      </c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</row>
    <row r="26" spans="2:18" x14ac:dyDescent="0.3">
      <c r="B26" t="s">
        <v>161</v>
      </c>
    </row>
    <row r="27" spans="2:18" x14ac:dyDescent="0.3">
      <c r="B27" s="105" t="s">
        <v>130</v>
      </c>
    </row>
    <row r="28" spans="2:18" x14ac:dyDescent="0.3">
      <c r="B28" s="105" t="s">
        <v>131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1539-891C-4A43-BC53-96E5947C28C7}">
  <sheetPr>
    <tabColor theme="4" tint="0.39997558519241921"/>
  </sheetPr>
  <dimension ref="B3:AC109"/>
  <sheetViews>
    <sheetView zoomScale="80" zoomScaleNormal="80" workbookViewId="0">
      <selection activeCell="B32" sqref="B32"/>
    </sheetView>
  </sheetViews>
  <sheetFormatPr baseColWidth="10" defaultRowHeight="14.4" x14ac:dyDescent="0.3"/>
  <cols>
    <col min="2" max="2" width="37.44140625" customWidth="1"/>
    <col min="3" max="13" width="10.33203125" customWidth="1"/>
    <col min="14" max="14" width="39" customWidth="1"/>
  </cols>
  <sheetData>
    <row r="3" spans="2:4" x14ac:dyDescent="0.3">
      <c r="B3" s="57" t="s">
        <v>68</v>
      </c>
      <c r="C3" s="52"/>
      <c r="D3" s="52"/>
    </row>
    <row r="6" spans="2:4" x14ac:dyDescent="0.3">
      <c r="B6" s="1" t="s">
        <v>11</v>
      </c>
    </row>
    <row r="7" spans="2:4" x14ac:dyDescent="0.3">
      <c r="B7" t="s">
        <v>154</v>
      </c>
      <c r="C7" s="53">
        <v>10</v>
      </c>
      <c r="D7" s="2" t="s">
        <v>155</v>
      </c>
    </row>
    <row r="8" spans="2:4" x14ac:dyDescent="0.3">
      <c r="B8" t="s">
        <v>12</v>
      </c>
      <c r="C8" s="53">
        <v>10</v>
      </c>
      <c r="D8" s="2" t="s">
        <v>13</v>
      </c>
    </row>
    <row r="9" spans="2:4" x14ac:dyDescent="0.3">
      <c r="B9" t="s">
        <v>14</v>
      </c>
      <c r="C9" s="54">
        <v>0</v>
      </c>
    </row>
    <row r="11" spans="2:4" x14ac:dyDescent="0.3">
      <c r="B11" s="1" t="s">
        <v>15</v>
      </c>
    </row>
    <row r="12" spans="2:4" x14ac:dyDescent="0.3">
      <c r="B12" t="s">
        <v>16</v>
      </c>
      <c r="C12" s="53">
        <v>15</v>
      </c>
    </row>
    <row r="13" spans="2:4" x14ac:dyDescent="0.3">
      <c r="B13" t="s">
        <v>17</v>
      </c>
      <c r="C13" s="54">
        <v>0.04</v>
      </c>
    </row>
    <row r="15" spans="2:4" x14ac:dyDescent="0.3">
      <c r="B15" s="1" t="s">
        <v>26</v>
      </c>
      <c r="C15" s="54">
        <v>1</v>
      </c>
    </row>
    <row r="16" spans="2:4" x14ac:dyDescent="0.3">
      <c r="B16" s="1" t="s">
        <v>21</v>
      </c>
      <c r="C16" s="54">
        <v>1</v>
      </c>
      <c r="D16" s="2" t="s">
        <v>22</v>
      </c>
    </row>
    <row r="19" spans="2:15" ht="15.75" customHeight="1" x14ac:dyDescent="0.3">
      <c r="C19" s="3">
        <v>0</v>
      </c>
      <c r="D19" s="3">
        <f>C19+1</f>
        <v>1</v>
      </c>
      <c r="E19" s="3">
        <f t="shared" ref="E19:M19" si="0">D19+1</f>
        <v>2</v>
      </c>
      <c r="F19" s="3">
        <f t="shared" si="0"/>
        <v>3</v>
      </c>
      <c r="G19" s="3">
        <f t="shared" si="0"/>
        <v>4</v>
      </c>
      <c r="H19" s="3">
        <f t="shared" si="0"/>
        <v>5</v>
      </c>
      <c r="I19" s="3">
        <f t="shared" si="0"/>
        <v>6</v>
      </c>
      <c r="J19" s="3">
        <f t="shared" si="0"/>
        <v>7</v>
      </c>
      <c r="K19" s="3">
        <f t="shared" si="0"/>
        <v>8</v>
      </c>
      <c r="L19" s="3">
        <f>K19+1</f>
        <v>9</v>
      </c>
      <c r="M19" s="3">
        <f t="shared" si="0"/>
        <v>10</v>
      </c>
      <c r="N19" s="3" t="s">
        <v>156</v>
      </c>
    </row>
    <row r="20" spans="2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3">
      <c r="B21" s="1" t="s">
        <v>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3">
      <c r="B22" s="7" t="s">
        <v>0</v>
      </c>
      <c r="C22" s="55">
        <v>100000</v>
      </c>
      <c r="D22" s="13"/>
      <c r="E22" s="13"/>
      <c r="F22" s="13"/>
      <c r="G22" s="13"/>
      <c r="H22" s="13"/>
      <c r="I22" s="13"/>
      <c r="J22" s="13"/>
      <c r="K22" s="13"/>
      <c r="L22" s="13"/>
      <c r="M22" s="108"/>
      <c r="N22" s="113" t="s">
        <v>157</v>
      </c>
      <c r="O22" s="4"/>
    </row>
    <row r="23" spans="2:15" x14ac:dyDescent="0.3">
      <c r="B23" s="8" t="s">
        <v>29</v>
      </c>
      <c r="C23" s="12"/>
      <c r="D23" s="56"/>
      <c r="E23" s="56"/>
      <c r="F23" s="56"/>
      <c r="G23" s="56"/>
      <c r="H23" s="56"/>
      <c r="I23" s="56"/>
      <c r="J23" s="56"/>
      <c r="K23" s="56"/>
      <c r="L23" s="56"/>
      <c r="M23" s="109"/>
      <c r="N23" s="114" t="s">
        <v>158</v>
      </c>
      <c r="O23" s="4"/>
    </row>
    <row r="24" spans="2:15" x14ac:dyDescent="0.3">
      <c r="B24" s="8" t="s">
        <v>45</v>
      </c>
      <c r="C24" s="12"/>
      <c r="D24" s="9">
        <f>D45</f>
        <v>10000</v>
      </c>
      <c r="E24" s="9">
        <f t="shared" ref="E24:M24" si="1">E45</f>
        <v>11000</v>
      </c>
      <c r="F24" s="9">
        <f t="shared" si="1"/>
        <v>12100</v>
      </c>
      <c r="G24" s="9">
        <f t="shared" si="1"/>
        <v>13310</v>
      </c>
      <c r="H24" s="9">
        <f t="shared" si="1"/>
        <v>14641</v>
      </c>
      <c r="I24" s="9">
        <f t="shared" si="1"/>
        <v>16105.1</v>
      </c>
      <c r="J24" s="9">
        <f t="shared" si="1"/>
        <v>17715.61</v>
      </c>
      <c r="K24" s="9">
        <f t="shared" si="1"/>
        <v>19487.171000000002</v>
      </c>
      <c r="L24" s="9">
        <f t="shared" si="1"/>
        <v>21435.888100000004</v>
      </c>
      <c r="M24" s="110">
        <f t="shared" si="1"/>
        <v>23579.476910000005</v>
      </c>
      <c r="N24" s="114"/>
      <c r="O24" s="4"/>
    </row>
    <row r="25" spans="2:15" x14ac:dyDescent="0.3">
      <c r="B25" s="8" t="s">
        <v>1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109"/>
      <c r="N25" s="114"/>
      <c r="O25" s="4"/>
    </row>
    <row r="26" spans="2:15" x14ac:dyDescent="0.3">
      <c r="B26" s="10" t="s">
        <v>44</v>
      </c>
      <c r="C26" s="14"/>
      <c r="D26" s="11">
        <f>C36*$C$16</f>
        <v>0</v>
      </c>
      <c r="E26" s="11">
        <f t="shared" ref="E26:M26" si="2">D36*$C$16</f>
        <v>0</v>
      </c>
      <c r="F26" s="11">
        <f t="shared" si="2"/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0</v>
      </c>
      <c r="M26" s="111">
        <f t="shared" si="2"/>
        <v>0</v>
      </c>
      <c r="N26" s="114"/>
      <c r="O26" s="4"/>
    </row>
    <row r="27" spans="2:15" s="1" customFormat="1" x14ac:dyDescent="0.3">
      <c r="B27" s="15" t="s">
        <v>5</v>
      </c>
      <c r="C27" s="16">
        <f>SUM(C22:C26)</f>
        <v>100000</v>
      </c>
      <c r="D27" s="16">
        <f t="shared" ref="D27:M27" si="3">SUM(D22:D26)</f>
        <v>10000</v>
      </c>
      <c r="E27" s="16">
        <f t="shared" si="3"/>
        <v>11000</v>
      </c>
      <c r="F27" s="16">
        <f t="shared" si="3"/>
        <v>12100</v>
      </c>
      <c r="G27" s="16">
        <f t="shared" si="3"/>
        <v>13310</v>
      </c>
      <c r="H27" s="16">
        <f t="shared" si="3"/>
        <v>14641</v>
      </c>
      <c r="I27" s="16">
        <f t="shared" si="3"/>
        <v>16105.1</v>
      </c>
      <c r="J27" s="16">
        <f t="shared" si="3"/>
        <v>17715.61</v>
      </c>
      <c r="K27" s="16">
        <f t="shared" si="3"/>
        <v>19487.171000000002</v>
      </c>
      <c r="L27" s="16">
        <f t="shared" si="3"/>
        <v>21435.888100000004</v>
      </c>
      <c r="M27" s="112">
        <f t="shared" si="3"/>
        <v>23579.476910000005</v>
      </c>
      <c r="N27" s="115"/>
      <c r="O27" s="5"/>
    </row>
    <row r="28" spans="2:15" x14ac:dyDescent="0.3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s="1" customFormat="1" x14ac:dyDescent="0.3">
      <c r="B29" s="1" t="s">
        <v>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2:15" x14ac:dyDescent="0.3">
      <c r="B30" s="7" t="s">
        <v>7</v>
      </c>
      <c r="C30" s="55">
        <f>$C$15*C27-C31</f>
        <v>100000</v>
      </c>
      <c r="D30" s="55">
        <f t="shared" ref="D30:M30" si="4">$C$15*D27-D31</f>
        <v>10000</v>
      </c>
      <c r="E30" s="55">
        <f t="shared" si="4"/>
        <v>11000</v>
      </c>
      <c r="F30" s="55">
        <f t="shared" si="4"/>
        <v>12100</v>
      </c>
      <c r="G30" s="55">
        <f t="shared" si="4"/>
        <v>13310</v>
      </c>
      <c r="H30" s="55">
        <f t="shared" si="4"/>
        <v>14641</v>
      </c>
      <c r="I30" s="55">
        <f t="shared" si="4"/>
        <v>16105.1</v>
      </c>
      <c r="J30" s="55">
        <f t="shared" si="4"/>
        <v>17715.61</v>
      </c>
      <c r="K30" s="55">
        <f t="shared" si="4"/>
        <v>19487.171000000002</v>
      </c>
      <c r="L30" s="55">
        <f t="shared" si="4"/>
        <v>21435.888100000004</v>
      </c>
      <c r="M30" s="55">
        <f t="shared" si="4"/>
        <v>23579.476910000005</v>
      </c>
      <c r="N30" s="113" t="s">
        <v>159</v>
      </c>
      <c r="O30" s="4"/>
    </row>
    <row r="31" spans="2:15" x14ac:dyDescent="0.3">
      <c r="B31" s="8" t="s">
        <v>2</v>
      </c>
      <c r="C31" s="35"/>
      <c r="D31" s="9">
        <f>+D32+D33</f>
        <v>0</v>
      </c>
      <c r="E31" s="9">
        <f t="shared" ref="E31:M31" si="5">+E32+E33</f>
        <v>0</v>
      </c>
      <c r="F31" s="9">
        <f t="shared" si="5"/>
        <v>0</v>
      </c>
      <c r="G31" s="9">
        <f t="shared" si="5"/>
        <v>0</v>
      </c>
      <c r="H31" s="9">
        <f t="shared" si="5"/>
        <v>0</v>
      </c>
      <c r="I31" s="9">
        <f t="shared" si="5"/>
        <v>0</v>
      </c>
      <c r="J31" s="9">
        <f t="shared" si="5"/>
        <v>0</v>
      </c>
      <c r="K31" s="9">
        <f t="shared" si="5"/>
        <v>0</v>
      </c>
      <c r="L31" s="9">
        <f t="shared" si="5"/>
        <v>0</v>
      </c>
      <c r="M31" s="9">
        <f t="shared" si="5"/>
        <v>0</v>
      </c>
      <c r="N31" s="114" t="s">
        <v>160</v>
      </c>
      <c r="O31" s="4"/>
    </row>
    <row r="32" spans="2:15" s="2" customFormat="1" x14ac:dyDescent="0.3">
      <c r="B32" s="17" t="s">
        <v>3</v>
      </c>
      <c r="C32" s="36"/>
      <c r="D32" s="18">
        <f>D58</f>
        <v>0</v>
      </c>
      <c r="E32" s="18">
        <f t="shared" ref="E32:M32" si="6">E58</f>
        <v>0</v>
      </c>
      <c r="F32" s="18">
        <f t="shared" si="6"/>
        <v>0</v>
      </c>
      <c r="G32" s="18">
        <f t="shared" si="6"/>
        <v>0</v>
      </c>
      <c r="H32" s="18">
        <f t="shared" si="6"/>
        <v>0</v>
      </c>
      <c r="I32" s="18">
        <f t="shared" si="6"/>
        <v>0</v>
      </c>
      <c r="J32" s="18">
        <f t="shared" si="6"/>
        <v>0</v>
      </c>
      <c r="K32" s="18">
        <f t="shared" si="6"/>
        <v>0</v>
      </c>
      <c r="L32" s="18">
        <f t="shared" si="6"/>
        <v>0</v>
      </c>
      <c r="M32" s="18">
        <f t="shared" si="6"/>
        <v>0</v>
      </c>
      <c r="N32" s="114"/>
      <c r="O32" s="6"/>
    </row>
    <row r="33" spans="2:29" s="2" customFormat="1" x14ac:dyDescent="0.3">
      <c r="B33" s="19" t="s">
        <v>4</v>
      </c>
      <c r="C33" s="37"/>
      <c r="D33" s="20">
        <f>+D71</f>
        <v>0</v>
      </c>
      <c r="E33" s="20">
        <f t="shared" ref="E33:M33" si="7">+E71</f>
        <v>0</v>
      </c>
      <c r="F33" s="20">
        <f t="shared" si="7"/>
        <v>0</v>
      </c>
      <c r="G33" s="20">
        <f t="shared" si="7"/>
        <v>0</v>
      </c>
      <c r="H33" s="20">
        <f t="shared" si="7"/>
        <v>0</v>
      </c>
      <c r="I33" s="20">
        <f t="shared" si="7"/>
        <v>0</v>
      </c>
      <c r="J33" s="20">
        <f t="shared" si="7"/>
        <v>0</v>
      </c>
      <c r="K33" s="20">
        <f t="shared" si="7"/>
        <v>0</v>
      </c>
      <c r="L33" s="20">
        <f t="shared" si="7"/>
        <v>0</v>
      </c>
      <c r="M33" s="20">
        <f t="shared" si="7"/>
        <v>0</v>
      </c>
      <c r="N33" s="114"/>
      <c r="O33" s="6"/>
    </row>
    <row r="34" spans="2:29" s="1" customFormat="1" x14ac:dyDescent="0.3">
      <c r="B34" s="15" t="s">
        <v>5</v>
      </c>
      <c r="C34" s="16">
        <f>SUM(C30:C31)</f>
        <v>100000</v>
      </c>
      <c r="D34" s="16">
        <f t="shared" ref="D34:M34" si="8">SUM(D30:D31)</f>
        <v>10000</v>
      </c>
      <c r="E34" s="16">
        <f t="shared" si="8"/>
        <v>11000</v>
      </c>
      <c r="F34" s="16">
        <f t="shared" si="8"/>
        <v>12100</v>
      </c>
      <c r="G34" s="16">
        <f t="shared" si="8"/>
        <v>13310</v>
      </c>
      <c r="H34" s="16">
        <f t="shared" si="8"/>
        <v>14641</v>
      </c>
      <c r="I34" s="16">
        <f t="shared" si="8"/>
        <v>16105.1</v>
      </c>
      <c r="J34" s="16">
        <f t="shared" si="8"/>
        <v>17715.61</v>
      </c>
      <c r="K34" s="16">
        <f t="shared" si="8"/>
        <v>19487.171000000002</v>
      </c>
      <c r="L34" s="16">
        <f t="shared" si="8"/>
        <v>21435.888100000004</v>
      </c>
      <c r="M34" s="16">
        <f t="shared" si="8"/>
        <v>23579.476910000005</v>
      </c>
      <c r="N34" s="115"/>
      <c r="O34" s="5"/>
    </row>
    <row r="35" spans="2:29" x14ac:dyDescent="0.3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5"/>
      <c r="O35" s="4"/>
    </row>
    <row r="36" spans="2:29" x14ac:dyDescent="0.3">
      <c r="B36" s="15" t="s">
        <v>6</v>
      </c>
      <c r="C36" s="16">
        <f>C27-C34</f>
        <v>0</v>
      </c>
      <c r="D36" s="16">
        <f t="shared" ref="D36:M36" si="9">D27-D34</f>
        <v>0</v>
      </c>
      <c r="E36" s="16">
        <f t="shared" si="9"/>
        <v>0</v>
      </c>
      <c r="F36" s="16">
        <f t="shared" si="9"/>
        <v>0</v>
      </c>
      <c r="G36" s="16">
        <f t="shared" si="9"/>
        <v>0</v>
      </c>
      <c r="H36" s="16">
        <f t="shared" si="9"/>
        <v>0</v>
      </c>
      <c r="I36" s="16">
        <f t="shared" si="9"/>
        <v>0</v>
      </c>
      <c r="J36" s="16">
        <f t="shared" si="9"/>
        <v>0</v>
      </c>
      <c r="K36" s="16">
        <f t="shared" si="9"/>
        <v>0</v>
      </c>
      <c r="L36" s="16">
        <f t="shared" si="9"/>
        <v>0</v>
      </c>
      <c r="M36" s="16">
        <f t="shared" si="9"/>
        <v>0</v>
      </c>
      <c r="N36" s="5"/>
      <c r="O36" s="4"/>
    </row>
    <row r="37" spans="2:29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9" s="24" customFormat="1" x14ac:dyDescent="0.3">
      <c r="B38" s="21" t="s">
        <v>10</v>
      </c>
      <c r="C38" s="22">
        <f>SUM($C$25:C25)-SUM($C$32:C32)</f>
        <v>0</v>
      </c>
      <c r="D38" s="22">
        <f>SUM($C$25:D25)-SUM($C$32:D32)</f>
        <v>0</v>
      </c>
      <c r="E38" s="22">
        <f>SUM($C$25:E25)-SUM($C$32:E32)</f>
        <v>0</v>
      </c>
      <c r="F38" s="22">
        <f>SUM($C$25:F25)-SUM($C$32:F32)</f>
        <v>0</v>
      </c>
      <c r="G38" s="22">
        <f>SUM($C$25:G25)-SUM($C$32:G32)</f>
        <v>0</v>
      </c>
      <c r="H38" s="22">
        <f>SUM($C$25:H25)-SUM($C$32:H32)</f>
        <v>0</v>
      </c>
      <c r="I38" s="22">
        <f>SUM($C$25:I25)-SUM($C$32:I32)</f>
        <v>0</v>
      </c>
      <c r="J38" s="22">
        <f>SUM($C$25:J25)-SUM($C$32:J32)</f>
        <v>0</v>
      </c>
      <c r="K38" s="22">
        <f>SUM($C$25:K25)-SUM($C$32:K32)</f>
        <v>0</v>
      </c>
      <c r="L38" s="22">
        <f>SUM($C$25:L25)-SUM($C$32:L32)</f>
        <v>0</v>
      </c>
      <c r="M38" s="22">
        <f>SUM($C$25:M25)-SUM($C$32:M32)</f>
        <v>0</v>
      </c>
      <c r="N38" s="107"/>
      <c r="O38" s="23"/>
    </row>
    <row r="39" spans="2:29" x14ac:dyDescent="0.3">
      <c r="O39" s="4"/>
    </row>
    <row r="40" spans="2:29" hidden="1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29" hidden="1" x14ac:dyDescent="0.3">
      <c r="B41" s="25" t="s">
        <v>19</v>
      </c>
      <c r="C41" s="26">
        <f>C19</f>
        <v>0</v>
      </c>
      <c r="D41" s="26">
        <f t="shared" ref="D41:M41" si="10">D19</f>
        <v>1</v>
      </c>
      <c r="E41" s="26">
        <f t="shared" si="10"/>
        <v>2</v>
      </c>
      <c r="F41" s="26">
        <f t="shared" si="10"/>
        <v>3</v>
      </c>
      <c r="G41" s="26">
        <f t="shared" si="10"/>
        <v>4</v>
      </c>
      <c r="H41" s="26">
        <f t="shared" si="10"/>
        <v>5</v>
      </c>
      <c r="I41" s="26">
        <f t="shared" si="10"/>
        <v>6</v>
      </c>
      <c r="J41" s="26">
        <f t="shared" si="10"/>
        <v>7</v>
      </c>
      <c r="K41" s="26">
        <f t="shared" si="10"/>
        <v>8</v>
      </c>
      <c r="L41" s="26">
        <f t="shared" si="10"/>
        <v>9</v>
      </c>
      <c r="M41" s="26">
        <f t="shared" si="10"/>
        <v>10</v>
      </c>
      <c r="N41" s="26"/>
      <c r="O41" s="26">
        <f>M41+1</f>
        <v>11</v>
      </c>
      <c r="P41" s="26">
        <f t="shared" ref="P41:AC41" si="11">O41+1</f>
        <v>12</v>
      </c>
      <c r="Q41" s="26">
        <f t="shared" si="11"/>
        <v>13</v>
      </c>
      <c r="R41" s="26">
        <f t="shared" si="11"/>
        <v>14</v>
      </c>
      <c r="S41" s="26">
        <f t="shared" si="11"/>
        <v>15</v>
      </c>
      <c r="T41" s="26">
        <f t="shared" si="11"/>
        <v>16</v>
      </c>
      <c r="U41" s="26">
        <f t="shared" si="11"/>
        <v>17</v>
      </c>
      <c r="V41" s="26">
        <f t="shared" si="11"/>
        <v>18</v>
      </c>
      <c r="W41" s="26">
        <f t="shared" si="11"/>
        <v>19</v>
      </c>
      <c r="X41" s="26">
        <f t="shared" si="11"/>
        <v>20</v>
      </c>
      <c r="Y41" s="26">
        <f t="shared" si="11"/>
        <v>21</v>
      </c>
      <c r="Z41" s="26">
        <f t="shared" si="11"/>
        <v>22</v>
      </c>
      <c r="AA41" s="26">
        <f t="shared" si="11"/>
        <v>23</v>
      </c>
      <c r="AB41" s="26">
        <f t="shared" si="11"/>
        <v>24</v>
      </c>
      <c r="AC41" s="26">
        <f t="shared" si="11"/>
        <v>25</v>
      </c>
    </row>
    <row r="42" spans="2:29" hidden="1" x14ac:dyDescent="0.3"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2:29" s="2" customFormat="1" hidden="1" x14ac:dyDescent="0.3">
      <c r="B43" s="25" t="s">
        <v>18</v>
      </c>
      <c r="C43" s="28">
        <v>1</v>
      </c>
      <c r="D43" s="28">
        <f>C43*(1+$C$9)</f>
        <v>1</v>
      </c>
      <c r="E43" s="28">
        <f t="shared" ref="E43:M43" si="12">D43*(1+$C$9)</f>
        <v>1</v>
      </c>
      <c r="F43" s="28">
        <f t="shared" si="12"/>
        <v>1</v>
      </c>
      <c r="G43" s="28">
        <f t="shared" si="12"/>
        <v>1</v>
      </c>
      <c r="H43" s="28">
        <f t="shared" si="12"/>
        <v>1</v>
      </c>
      <c r="I43" s="28">
        <f>H43*(1+$C$9)</f>
        <v>1</v>
      </c>
      <c r="J43" s="28">
        <f t="shared" si="12"/>
        <v>1</v>
      </c>
      <c r="K43" s="28">
        <f t="shared" si="12"/>
        <v>1</v>
      </c>
      <c r="L43" s="28">
        <f t="shared" si="12"/>
        <v>1</v>
      </c>
      <c r="M43" s="28">
        <f t="shared" si="12"/>
        <v>1</v>
      </c>
      <c r="N43" s="28"/>
      <c r="O43" s="28">
        <f t="shared" ref="O43" si="13">M43*(1+$C$9)</f>
        <v>1</v>
      </c>
      <c r="P43" s="28">
        <f t="shared" ref="P43" si="14">O43*(1+$C$9)</f>
        <v>1</v>
      </c>
      <c r="Q43" s="28">
        <f t="shared" ref="Q43" si="15">P43*(1+$C$9)</f>
        <v>1</v>
      </c>
      <c r="R43" s="28">
        <f t="shared" ref="R43" si="16">Q43*(1+$C$9)</f>
        <v>1</v>
      </c>
      <c r="S43" s="28">
        <f t="shared" ref="S43" si="17">R43*(1+$C$9)</f>
        <v>1</v>
      </c>
      <c r="T43" s="28">
        <f t="shared" ref="T43" si="18">S43*(1+$C$9)</f>
        <v>1</v>
      </c>
      <c r="U43" s="28">
        <f t="shared" ref="U43" si="19">T43*(1+$C$9)</f>
        <v>1</v>
      </c>
      <c r="V43" s="28">
        <f t="shared" ref="V43" si="20">U43*(1+$C$9)</f>
        <v>1</v>
      </c>
      <c r="W43" s="28">
        <f t="shared" ref="W43" si="21">V43*(1+$C$9)</f>
        <v>1</v>
      </c>
      <c r="X43" s="28">
        <f t="shared" ref="X43" si="22">W43*(1+$C$9)</f>
        <v>1</v>
      </c>
      <c r="Y43" s="28">
        <f t="shared" ref="Y43" si="23">X43*(1+$C$9)</f>
        <v>1</v>
      </c>
      <c r="Z43" s="28">
        <f t="shared" ref="Z43" si="24">Y43*(1+$C$9)</f>
        <v>1</v>
      </c>
      <c r="AA43" s="28">
        <f t="shared" ref="AA43" si="25">Z43*(1+$C$9)</f>
        <v>1</v>
      </c>
      <c r="AB43" s="28">
        <f t="shared" ref="AB43" si="26">AA43*(1+$C$9)</f>
        <v>1</v>
      </c>
      <c r="AC43" s="28">
        <f t="shared" ref="AC43" si="27">AB43*(1+$C$9)</f>
        <v>1</v>
      </c>
    </row>
    <row r="44" spans="2:29" hidden="1" x14ac:dyDescent="0.3"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2:29" s="2" customFormat="1" hidden="1" x14ac:dyDescent="0.3">
      <c r="B45" s="25" t="s">
        <v>20</v>
      </c>
      <c r="C45" s="29"/>
      <c r="D45" s="29">
        <f>SUM(D46:D56)</f>
        <v>10000</v>
      </c>
      <c r="E45" s="29">
        <f t="shared" ref="E45:AC45" si="28">SUM(E46:E56)</f>
        <v>11000</v>
      </c>
      <c r="F45" s="29">
        <f t="shared" si="28"/>
        <v>12100</v>
      </c>
      <c r="G45" s="29">
        <f>SUM(G46:G56)</f>
        <v>13310</v>
      </c>
      <c r="H45" s="29">
        <f t="shared" si="28"/>
        <v>14641</v>
      </c>
      <c r="I45" s="29">
        <f t="shared" si="28"/>
        <v>16105.1</v>
      </c>
      <c r="J45" s="29">
        <f t="shared" si="28"/>
        <v>17715.61</v>
      </c>
      <c r="K45" s="29">
        <f t="shared" si="28"/>
        <v>19487.171000000002</v>
      </c>
      <c r="L45" s="29">
        <f t="shared" si="28"/>
        <v>21435.888100000004</v>
      </c>
      <c r="M45" s="29">
        <f t="shared" si="28"/>
        <v>23579.476910000005</v>
      </c>
      <c r="N45" s="29"/>
      <c r="O45" s="29">
        <f t="shared" si="28"/>
        <v>15937.424601000002</v>
      </c>
      <c r="P45" s="29">
        <f t="shared" si="28"/>
        <v>14937.424601000002</v>
      </c>
      <c r="Q45" s="29">
        <f t="shared" si="28"/>
        <v>13837.424601000002</v>
      </c>
      <c r="R45" s="29">
        <f t="shared" si="28"/>
        <v>12627.424601000002</v>
      </c>
      <c r="S45" s="29">
        <f t="shared" si="28"/>
        <v>11296.424601000002</v>
      </c>
      <c r="T45" s="29">
        <f t="shared" si="28"/>
        <v>9832.3246010000003</v>
      </c>
      <c r="U45" s="29">
        <f t="shared" si="28"/>
        <v>8221.8146010000019</v>
      </c>
      <c r="V45" s="29">
        <f t="shared" si="28"/>
        <v>6450.2536010000003</v>
      </c>
      <c r="W45" s="29">
        <f t="shared" si="28"/>
        <v>4501.5365010000005</v>
      </c>
      <c r="X45" s="29">
        <f t="shared" si="28"/>
        <v>2357.9476910000003</v>
      </c>
      <c r="Y45" s="29">
        <f t="shared" si="28"/>
        <v>0</v>
      </c>
      <c r="Z45" s="29">
        <f t="shared" si="28"/>
        <v>0</v>
      </c>
      <c r="AA45" s="29">
        <f t="shared" si="28"/>
        <v>0</v>
      </c>
      <c r="AB45" s="29">
        <f t="shared" si="28"/>
        <v>0</v>
      </c>
      <c r="AC45" s="29">
        <f t="shared" si="28"/>
        <v>0</v>
      </c>
    </row>
    <row r="46" spans="2:29" s="32" customFormat="1" ht="12" hidden="1" x14ac:dyDescent="0.25">
      <c r="B46" s="30">
        <v>0</v>
      </c>
      <c r="C46" s="31"/>
      <c r="D46" s="31">
        <f>IF(D$41&lt;$B46+1,0,IF(D$41&lt;=$B46+$C$8,SUMIF($C$19:$M$19,$B46,$C$30:$M$30)/$C$7*D$43,0))</f>
        <v>10000</v>
      </c>
      <c r="E46" s="31">
        <f t="shared" ref="E46:AC56" si="29">IF(E$41&lt;$B46+1,0,IF(E$41&lt;=$B46+$C$8,SUMIF($C$19:$M$19,$B46,$C$30:$M$30)/$C$7*E$43,0))</f>
        <v>10000</v>
      </c>
      <c r="F46" s="31">
        <f t="shared" si="29"/>
        <v>10000</v>
      </c>
      <c r="G46" s="31">
        <f t="shared" si="29"/>
        <v>10000</v>
      </c>
      <c r="H46" s="31">
        <f t="shared" si="29"/>
        <v>10000</v>
      </c>
      <c r="I46" s="31">
        <f t="shared" si="29"/>
        <v>10000</v>
      </c>
      <c r="J46" s="31">
        <f t="shared" si="29"/>
        <v>10000</v>
      </c>
      <c r="K46" s="31">
        <f t="shared" si="29"/>
        <v>10000</v>
      </c>
      <c r="L46" s="31">
        <f t="shared" si="29"/>
        <v>10000</v>
      </c>
      <c r="M46" s="31">
        <f t="shared" si="29"/>
        <v>10000</v>
      </c>
      <c r="N46" s="31"/>
      <c r="O46" s="31">
        <f t="shared" si="29"/>
        <v>0</v>
      </c>
      <c r="P46" s="31">
        <f t="shared" si="29"/>
        <v>0</v>
      </c>
      <c r="Q46" s="31">
        <f t="shared" si="29"/>
        <v>0</v>
      </c>
      <c r="R46" s="31">
        <f t="shared" si="29"/>
        <v>0</v>
      </c>
      <c r="S46" s="31">
        <f t="shared" si="29"/>
        <v>0</v>
      </c>
      <c r="T46" s="31">
        <f t="shared" si="29"/>
        <v>0</v>
      </c>
      <c r="U46" s="31">
        <f t="shared" si="29"/>
        <v>0</v>
      </c>
      <c r="V46" s="31">
        <f t="shared" si="29"/>
        <v>0</v>
      </c>
      <c r="W46" s="31">
        <f t="shared" si="29"/>
        <v>0</v>
      </c>
      <c r="X46" s="31">
        <f t="shared" si="29"/>
        <v>0</v>
      </c>
      <c r="Y46" s="31">
        <f t="shared" si="29"/>
        <v>0</v>
      </c>
      <c r="Z46" s="31">
        <f t="shared" si="29"/>
        <v>0</v>
      </c>
      <c r="AA46" s="31">
        <f t="shared" si="29"/>
        <v>0</v>
      </c>
      <c r="AB46" s="31">
        <f t="shared" si="29"/>
        <v>0</v>
      </c>
      <c r="AC46" s="31">
        <f t="shared" si="29"/>
        <v>0</v>
      </c>
    </row>
    <row r="47" spans="2:29" s="32" customFormat="1" ht="12" hidden="1" x14ac:dyDescent="0.25">
      <c r="B47" s="30">
        <f>B46+1</f>
        <v>1</v>
      </c>
      <c r="C47" s="31"/>
      <c r="D47" s="31">
        <f t="shared" ref="D47:T56" si="30">IF(D$41&lt;$B47+1,0,IF(D$41&lt;=$B47+$C$8,SUMIF($C$19:$M$19,$B47,$C$30:$M$30)/$C$7*D$43,0))</f>
        <v>0</v>
      </c>
      <c r="E47" s="31">
        <f t="shared" si="30"/>
        <v>1000</v>
      </c>
      <c r="F47" s="31">
        <f t="shared" si="30"/>
        <v>1000</v>
      </c>
      <c r="G47" s="31">
        <f t="shared" si="30"/>
        <v>1000</v>
      </c>
      <c r="H47" s="31">
        <f t="shared" si="30"/>
        <v>1000</v>
      </c>
      <c r="I47" s="31">
        <f t="shared" si="30"/>
        <v>1000</v>
      </c>
      <c r="J47" s="31">
        <f t="shared" si="30"/>
        <v>1000</v>
      </c>
      <c r="K47" s="31">
        <f t="shared" si="30"/>
        <v>1000</v>
      </c>
      <c r="L47" s="31">
        <f t="shared" si="30"/>
        <v>1000</v>
      </c>
      <c r="M47" s="31">
        <f t="shared" si="30"/>
        <v>1000</v>
      </c>
      <c r="N47" s="31"/>
      <c r="O47" s="31">
        <f t="shared" si="30"/>
        <v>1000</v>
      </c>
      <c r="P47" s="31">
        <f t="shared" si="30"/>
        <v>0</v>
      </c>
      <c r="Q47" s="31">
        <f t="shared" si="30"/>
        <v>0</v>
      </c>
      <c r="R47" s="31">
        <f t="shared" si="30"/>
        <v>0</v>
      </c>
      <c r="S47" s="31">
        <f t="shared" si="30"/>
        <v>0</v>
      </c>
      <c r="T47" s="31">
        <f t="shared" si="30"/>
        <v>0</v>
      </c>
      <c r="U47" s="31">
        <f t="shared" si="29"/>
        <v>0</v>
      </c>
      <c r="V47" s="31">
        <f t="shared" si="29"/>
        <v>0</v>
      </c>
      <c r="W47" s="31">
        <f t="shared" si="29"/>
        <v>0</v>
      </c>
      <c r="X47" s="31">
        <f t="shared" si="29"/>
        <v>0</v>
      </c>
      <c r="Y47" s="31">
        <f t="shared" si="29"/>
        <v>0</v>
      </c>
      <c r="Z47" s="31">
        <f t="shared" si="29"/>
        <v>0</v>
      </c>
      <c r="AA47" s="31">
        <f t="shared" si="29"/>
        <v>0</v>
      </c>
      <c r="AB47" s="31">
        <f t="shared" si="29"/>
        <v>0</v>
      </c>
      <c r="AC47" s="31">
        <f t="shared" si="29"/>
        <v>0</v>
      </c>
    </row>
    <row r="48" spans="2:29" s="32" customFormat="1" ht="12" hidden="1" x14ac:dyDescent="0.25">
      <c r="B48" s="30">
        <f t="shared" ref="B48:B56" si="31">B47+1</f>
        <v>2</v>
      </c>
      <c r="C48" s="31"/>
      <c r="D48" s="31">
        <f t="shared" si="30"/>
        <v>0</v>
      </c>
      <c r="E48" s="31">
        <f t="shared" si="30"/>
        <v>0</v>
      </c>
      <c r="F48" s="31">
        <f t="shared" si="30"/>
        <v>1100</v>
      </c>
      <c r="G48" s="31">
        <f t="shared" si="30"/>
        <v>1100</v>
      </c>
      <c r="H48" s="31">
        <f t="shared" si="30"/>
        <v>1100</v>
      </c>
      <c r="I48" s="31">
        <f t="shared" si="30"/>
        <v>1100</v>
      </c>
      <c r="J48" s="31">
        <f t="shared" si="30"/>
        <v>1100</v>
      </c>
      <c r="K48" s="31">
        <f t="shared" si="30"/>
        <v>1100</v>
      </c>
      <c r="L48" s="31">
        <f t="shared" si="30"/>
        <v>1100</v>
      </c>
      <c r="M48" s="31">
        <f t="shared" si="30"/>
        <v>1100</v>
      </c>
      <c r="N48" s="31"/>
      <c r="O48" s="31">
        <f t="shared" si="30"/>
        <v>1100</v>
      </c>
      <c r="P48" s="31">
        <f t="shared" si="29"/>
        <v>1100</v>
      </c>
      <c r="Q48" s="31">
        <f t="shared" si="29"/>
        <v>0</v>
      </c>
      <c r="R48" s="31">
        <f t="shared" si="29"/>
        <v>0</v>
      </c>
      <c r="S48" s="31">
        <f t="shared" si="29"/>
        <v>0</v>
      </c>
      <c r="T48" s="31">
        <f t="shared" si="29"/>
        <v>0</v>
      </c>
      <c r="U48" s="31">
        <f t="shared" si="29"/>
        <v>0</v>
      </c>
      <c r="V48" s="31">
        <f t="shared" si="29"/>
        <v>0</v>
      </c>
      <c r="W48" s="31">
        <f t="shared" si="29"/>
        <v>0</v>
      </c>
      <c r="X48" s="31">
        <f t="shared" si="29"/>
        <v>0</v>
      </c>
      <c r="Y48" s="31">
        <f t="shared" si="29"/>
        <v>0</v>
      </c>
      <c r="Z48" s="31">
        <f t="shared" si="29"/>
        <v>0</v>
      </c>
      <c r="AA48" s="31">
        <f t="shared" si="29"/>
        <v>0</v>
      </c>
      <c r="AB48" s="31">
        <f t="shared" si="29"/>
        <v>0</v>
      </c>
      <c r="AC48" s="31">
        <f t="shared" si="29"/>
        <v>0</v>
      </c>
    </row>
    <row r="49" spans="2:29" s="32" customFormat="1" ht="12" hidden="1" x14ac:dyDescent="0.25">
      <c r="B49" s="30">
        <f t="shared" si="31"/>
        <v>3</v>
      </c>
      <c r="C49" s="31"/>
      <c r="D49" s="31">
        <f t="shared" si="30"/>
        <v>0</v>
      </c>
      <c r="E49" s="31">
        <f t="shared" si="30"/>
        <v>0</v>
      </c>
      <c r="F49" s="31">
        <f t="shared" si="30"/>
        <v>0</v>
      </c>
      <c r="G49" s="31">
        <f t="shared" si="30"/>
        <v>1210</v>
      </c>
      <c r="H49" s="31">
        <f t="shared" si="30"/>
        <v>1210</v>
      </c>
      <c r="I49" s="31">
        <f t="shared" si="30"/>
        <v>1210</v>
      </c>
      <c r="J49" s="31">
        <f t="shared" si="30"/>
        <v>1210</v>
      </c>
      <c r="K49" s="31">
        <f t="shared" si="30"/>
        <v>1210</v>
      </c>
      <c r="L49" s="31">
        <f t="shared" si="30"/>
        <v>1210</v>
      </c>
      <c r="M49" s="31">
        <f t="shared" si="30"/>
        <v>1210</v>
      </c>
      <c r="N49" s="31"/>
      <c r="O49" s="31">
        <f t="shared" si="30"/>
        <v>1210</v>
      </c>
      <c r="P49" s="31">
        <f t="shared" si="29"/>
        <v>1210</v>
      </c>
      <c r="Q49" s="31">
        <f t="shared" si="29"/>
        <v>1210</v>
      </c>
      <c r="R49" s="31">
        <f t="shared" si="29"/>
        <v>0</v>
      </c>
      <c r="S49" s="31">
        <f t="shared" si="29"/>
        <v>0</v>
      </c>
      <c r="T49" s="31">
        <f t="shared" si="29"/>
        <v>0</v>
      </c>
      <c r="U49" s="31">
        <f t="shared" si="29"/>
        <v>0</v>
      </c>
      <c r="V49" s="31">
        <f t="shared" si="29"/>
        <v>0</v>
      </c>
      <c r="W49" s="31">
        <f t="shared" si="29"/>
        <v>0</v>
      </c>
      <c r="X49" s="31">
        <f t="shared" si="29"/>
        <v>0</v>
      </c>
      <c r="Y49" s="31">
        <f t="shared" si="29"/>
        <v>0</v>
      </c>
      <c r="Z49" s="31">
        <f t="shared" si="29"/>
        <v>0</v>
      </c>
      <c r="AA49" s="31">
        <f t="shared" si="29"/>
        <v>0</v>
      </c>
      <c r="AB49" s="31">
        <f t="shared" si="29"/>
        <v>0</v>
      </c>
      <c r="AC49" s="31">
        <f t="shared" si="29"/>
        <v>0</v>
      </c>
    </row>
    <row r="50" spans="2:29" s="32" customFormat="1" ht="12" hidden="1" x14ac:dyDescent="0.25">
      <c r="B50" s="30">
        <f t="shared" si="31"/>
        <v>4</v>
      </c>
      <c r="C50" s="31"/>
      <c r="D50" s="31">
        <f t="shared" si="30"/>
        <v>0</v>
      </c>
      <c r="E50" s="31">
        <f t="shared" si="30"/>
        <v>0</v>
      </c>
      <c r="F50" s="31">
        <f t="shared" si="30"/>
        <v>0</v>
      </c>
      <c r="G50" s="31">
        <f t="shared" si="30"/>
        <v>0</v>
      </c>
      <c r="H50" s="31">
        <f t="shared" si="30"/>
        <v>1331</v>
      </c>
      <c r="I50" s="31">
        <f t="shared" si="30"/>
        <v>1331</v>
      </c>
      <c r="J50" s="31">
        <f t="shared" si="30"/>
        <v>1331</v>
      </c>
      <c r="K50" s="31">
        <f t="shared" si="30"/>
        <v>1331</v>
      </c>
      <c r="L50" s="31">
        <f t="shared" si="30"/>
        <v>1331</v>
      </c>
      <c r="M50" s="31">
        <f t="shared" si="30"/>
        <v>1331</v>
      </c>
      <c r="N50" s="31"/>
      <c r="O50" s="31">
        <f t="shared" si="30"/>
        <v>1331</v>
      </c>
      <c r="P50" s="31">
        <f t="shared" si="29"/>
        <v>1331</v>
      </c>
      <c r="Q50" s="31">
        <f t="shared" si="29"/>
        <v>1331</v>
      </c>
      <c r="R50" s="31">
        <f t="shared" si="29"/>
        <v>1331</v>
      </c>
      <c r="S50" s="31">
        <f t="shared" si="29"/>
        <v>0</v>
      </c>
      <c r="T50" s="31">
        <f t="shared" si="29"/>
        <v>0</v>
      </c>
      <c r="U50" s="31">
        <f t="shared" si="29"/>
        <v>0</v>
      </c>
      <c r="V50" s="31">
        <f t="shared" si="29"/>
        <v>0</v>
      </c>
      <c r="W50" s="31">
        <f t="shared" si="29"/>
        <v>0</v>
      </c>
      <c r="X50" s="31">
        <f t="shared" si="29"/>
        <v>0</v>
      </c>
      <c r="Y50" s="31">
        <f t="shared" si="29"/>
        <v>0</v>
      </c>
      <c r="Z50" s="31">
        <f t="shared" si="29"/>
        <v>0</v>
      </c>
      <c r="AA50" s="31">
        <f t="shared" si="29"/>
        <v>0</v>
      </c>
      <c r="AB50" s="31">
        <f t="shared" si="29"/>
        <v>0</v>
      </c>
      <c r="AC50" s="31">
        <f t="shared" si="29"/>
        <v>0</v>
      </c>
    </row>
    <row r="51" spans="2:29" s="32" customFormat="1" ht="12" hidden="1" x14ac:dyDescent="0.25">
      <c r="B51" s="30">
        <f t="shared" si="31"/>
        <v>5</v>
      </c>
      <c r="C51" s="31"/>
      <c r="D51" s="31">
        <f t="shared" si="30"/>
        <v>0</v>
      </c>
      <c r="E51" s="31">
        <f t="shared" si="30"/>
        <v>0</v>
      </c>
      <c r="F51" s="31">
        <f t="shared" si="30"/>
        <v>0</v>
      </c>
      <c r="G51" s="31">
        <f t="shared" si="30"/>
        <v>0</v>
      </c>
      <c r="H51" s="31">
        <f t="shared" si="30"/>
        <v>0</v>
      </c>
      <c r="I51" s="31">
        <f t="shared" si="30"/>
        <v>1464.1</v>
      </c>
      <c r="J51" s="31">
        <f t="shared" si="30"/>
        <v>1464.1</v>
      </c>
      <c r="K51" s="31">
        <f t="shared" si="30"/>
        <v>1464.1</v>
      </c>
      <c r="L51" s="31">
        <f t="shared" si="30"/>
        <v>1464.1</v>
      </c>
      <c r="M51" s="31">
        <f t="shared" si="30"/>
        <v>1464.1</v>
      </c>
      <c r="N51" s="31"/>
      <c r="O51" s="31">
        <f t="shared" si="30"/>
        <v>1464.1</v>
      </c>
      <c r="P51" s="31">
        <f t="shared" si="29"/>
        <v>1464.1</v>
      </c>
      <c r="Q51" s="31">
        <f t="shared" si="29"/>
        <v>1464.1</v>
      </c>
      <c r="R51" s="31">
        <f t="shared" si="29"/>
        <v>1464.1</v>
      </c>
      <c r="S51" s="31">
        <f t="shared" si="29"/>
        <v>1464.1</v>
      </c>
      <c r="T51" s="31">
        <f t="shared" si="29"/>
        <v>0</v>
      </c>
      <c r="U51" s="31">
        <f t="shared" si="29"/>
        <v>0</v>
      </c>
      <c r="V51" s="31">
        <f t="shared" si="29"/>
        <v>0</v>
      </c>
      <c r="W51" s="31">
        <f t="shared" si="29"/>
        <v>0</v>
      </c>
      <c r="X51" s="31">
        <f t="shared" si="29"/>
        <v>0</v>
      </c>
      <c r="Y51" s="31">
        <f t="shared" si="29"/>
        <v>0</v>
      </c>
      <c r="Z51" s="31">
        <f t="shared" si="29"/>
        <v>0</v>
      </c>
      <c r="AA51" s="31">
        <f t="shared" si="29"/>
        <v>0</v>
      </c>
      <c r="AB51" s="31">
        <f t="shared" si="29"/>
        <v>0</v>
      </c>
      <c r="AC51" s="31">
        <f t="shared" si="29"/>
        <v>0</v>
      </c>
    </row>
    <row r="52" spans="2:29" s="32" customFormat="1" ht="12" hidden="1" x14ac:dyDescent="0.25">
      <c r="B52" s="30">
        <f t="shared" si="31"/>
        <v>6</v>
      </c>
      <c r="C52" s="31"/>
      <c r="D52" s="31">
        <f t="shared" si="30"/>
        <v>0</v>
      </c>
      <c r="E52" s="31">
        <f t="shared" si="30"/>
        <v>0</v>
      </c>
      <c r="F52" s="31">
        <f t="shared" si="30"/>
        <v>0</v>
      </c>
      <c r="G52" s="31">
        <f t="shared" si="30"/>
        <v>0</v>
      </c>
      <c r="H52" s="31">
        <f t="shared" si="30"/>
        <v>0</v>
      </c>
      <c r="I52" s="31">
        <f t="shared" si="30"/>
        <v>0</v>
      </c>
      <c r="J52" s="31">
        <f t="shared" si="30"/>
        <v>1610.51</v>
      </c>
      <c r="K52" s="31">
        <f t="shared" si="30"/>
        <v>1610.51</v>
      </c>
      <c r="L52" s="31">
        <f t="shared" si="30"/>
        <v>1610.51</v>
      </c>
      <c r="M52" s="31">
        <f t="shared" si="30"/>
        <v>1610.51</v>
      </c>
      <c r="N52" s="31"/>
      <c r="O52" s="31">
        <f t="shared" si="30"/>
        <v>1610.51</v>
      </c>
      <c r="P52" s="31">
        <f t="shared" si="29"/>
        <v>1610.51</v>
      </c>
      <c r="Q52" s="31">
        <f t="shared" si="29"/>
        <v>1610.51</v>
      </c>
      <c r="R52" s="31">
        <f t="shared" si="29"/>
        <v>1610.51</v>
      </c>
      <c r="S52" s="31">
        <f t="shared" si="29"/>
        <v>1610.51</v>
      </c>
      <c r="T52" s="31">
        <f t="shared" si="29"/>
        <v>1610.51</v>
      </c>
      <c r="U52" s="31">
        <f t="shared" si="29"/>
        <v>0</v>
      </c>
      <c r="V52" s="31">
        <f t="shared" si="29"/>
        <v>0</v>
      </c>
      <c r="W52" s="31">
        <f t="shared" si="29"/>
        <v>0</v>
      </c>
      <c r="X52" s="31">
        <f t="shared" si="29"/>
        <v>0</v>
      </c>
      <c r="Y52" s="31">
        <f t="shared" si="29"/>
        <v>0</v>
      </c>
      <c r="Z52" s="31">
        <f t="shared" si="29"/>
        <v>0</v>
      </c>
      <c r="AA52" s="31">
        <f t="shared" si="29"/>
        <v>0</v>
      </c>
      <c r="AB52" s="31">
        <f t="shared" si="29"/>
        <v>0</v>
      </c>
      <c r="AC52" s="31">
        <f t="shared" si="29"/>
        <v>0</v>
      </c>
    </row>
    <row r="53" spans="2:29" s="32" customFormat="1" ht="12" hidden="1" x14ac:dyDescent="0.25">
      <c r="B53" s="30">
        <f t="shared" si="31"/>
        <v>7</v>
      </c>
      <c r="C53" s="33"/>
      <c r="D53" s="31">
        <f t="shared" si="30"/>
        <v>0</v>
      </c>
      <c r="E53" s="31">
        <f t="shared" si="30"/>
        <v>0</v>
      </c>
      <c r="F53" s="31">
        <f t="shared" si="30"/>
        <v>0</v>
      </c>
      <c r="G53" s="31">
        <f t="shared" si="30"/>
        <v>0</v>
      </c>
      <c r="H53" s="31">
        <f t="shared" si="30"/>
        <v>0</v>
      </c>
      <c r="I53" s="31">
        <f t="shared" si="30"/>
        <v>0</v>
      </c>
      <c r="J53" s="31">
        <f t="shared" si="30"/>
        <v>0</v>
      </c>
      <c r="K53" s="31">
        <f t="shared" si="30"/>
        <v>1771.5610000000001</v>
      </c>
      <c r="L53" s="31">
        <f t="shared" si="30"/>
        <v>1771.5610000000001</v>
      </c>
      <c r="M53" s="31">
        <f t="shared" si="30"/>
        <v>1771.5610000000001</v>
      </c>
      <c r="N53" s="31"/>
      <c r="O53" s="31">
        <f t="shared" si="30"/>
        <v>1771.5610000000001</v>
      </c>
      <c r="P53" s="31">
        <f t="shared" si="29"/>
        <v>1771.5610000000001</v>
      </c>
      <c r="Q53" s="31">
        <f t="shared" si="29"/>
        <v>1771.5610000000001</v>
      </c>
      <c r="R53" s="31">
        <f t="shared" si="29"/>
        <v>1771.5610000000001</v>
      </c>
      <c r="S53" s="31">
        <f t="shared" si="29"/>
        <v>1771.5610000000001</v>
      </c>
      <c r="T53" s="31">
        <f t="shared" si="29"/>
        <v>1771.5610000000001</v>
      </c>
      <c r="U53" s="31">
        <f t="shared" si="29"/>
        <v>1771.5610000000001</v>
      </c>
      <c r="V53" s="31">
        <f t="shared" si="29"/>
        <v>0</v>
      </c>
      <c r="W53" s="31">
        <f t="shared" si="29"/>
        <v>0</v>
      </c>
      <c r="X53" s="31">
        <f t="shared" si="29"/>
        <v>0</v>
      </c>
      <c r="Y53" s="31">
        <f t="shared" si="29"/>
        <v>0</v>
      </c>
      <c r="Z53" s="31">
        <f t="shared" si="29"/>
        <v>0</v>
      </c>
      <c r="AA53" s="31">
        <f t="shared" si="29"/>
        <v>0</v>
      </c>
      <c r="AB53" s="31">
        <f t="shared" si="29"/>
        <v>0</v>
      </c>
      <c r="AC53" s="31">
        <f t="shared" si="29"/>
        <v>0</v>
      </c>
    </row>
    <row r="54" spans="2:29" s="32" customFormat="1" ht="12" hidden="1" x14ac:dyDescent="0.25">
      <c r="B54" s="30">
        <f t="shared" si="31"/>
        <v>8</v>
      </c>
      <c r="C54" s="33"/>
      <c r="D54" s="31">
        <f t="shared" si="30"/>
        <v>0</v>
      </c>
      <c r="E54" s="31">
        <f t="shared" si="30"/>
        <v>0</v>
      </c>
      <c r="F54" s="31">
        <f t="shared" si="30"/>
        <v>0</v>
      </c>
      <c r="G54" s="31">
        <f t="shared" si="30"/>
        <v>0</v>
      </c>
      <c r="H54" s="31">
        <f t="shared" si="30"/>
        <v>0</v>
      </c>
      <c r="I54" s="31">
        <f t="shared" si="30"/>
        <v>0</v>
      </c>
      <c r="J54" s="31">
        <f t="shared" si="30"/>
        <v>0</v>
      </c>
      <c r="K54" s="31">
        <f t="shared" si="30"/>
        <v>0</v>
      </c>
      <c r="L54" s="31">
        <f t="shared" si="30"/>
        <v>1948.7171000000003</v>
      </c>
      <c r="M54" s="31">
        <f t="shared" si="30"/>
        <v>1948.7171000000003</v>
      </c>
      <c r="N54" s="31"/>
      <c r="O54" s="31">
        <f t="shared" si="30"/>
        <v>1948.7171000000003</v>
      </c>
      <c r="P54" s="31">
        <f t="shared" si="29"/>
        <v>1948.7171000000003</v>
      </c>
      <c r="Q54" s="31">
        <f t="shared" si="29"/>
        <v>1948.7171000000003</v>
      </c>
      <c r="R54" s="31">
        <f t="shared" si="29"/>
        <v>1948.7171000000003</v>
      </c>
      <c r="S54" s="31">
        <f t="shared" si="29"/>
        <v>1948.7171000000003</v>
      </c>
      <c r="T54" s="31">
        <f t="shared" si="29"/>
        <v>1948.7171000000003</v>
      </c>
      <c r="U54" s="31">
        <f t="shared" si="29"/>
        <v>1948.7171000000003</v>
      </c>
      <c r="V54" s="31">
        <f t="shared" si="29"/>
        <v>1948.7171000000003</v>
      </c>
      <c r="W54" s="31">
        <f t="shared" si="29"/>
        <v>0</v>
      </c>
      <c r="X54" s="31">
        <f t="shared" si="29"/>
        <v>0</v>
      </c>
      <c r="Y54" s="31">
        <f t="shared" si="29"/>
        <v>0</v>
      </c>
      <c r="Z54" s="31">
        <f t="shared" si="29"/>
        <v>0</v>
      </c>
      <c r="AA54" s="31">
        <f t="shared" si="29"/>
        <v>0</v>
      </c>
      <c r="AB54" s="31">
        <f t="shared" si="29"/>
        <v>0</v>
      </c>
      <c r="AC54" s="31">
        <f t="shared" si="29"/>
        <v>0</v>
      </c>
    </row>
    <row r="55" spans="2:29" s="32" customFormat="1" ht="12" hidden="1" x14ac:dyDescent="0.25">
      <c r="B55" s="30">
        <f t="shared" si="31"/>
        <v>9</v>
      </c>
      <c r="C55" s="33"/>
      <c r="D55" s="31">
        <f t="shared" si="30"/>
        <v>0</v>
      </c>
      <c r="E55" s="31">
        <f t="shared" si="30"/>
        <v>0</v>
      </c>
      <c r="F55" s="31">
        <f t="shared" si="30"/>
        <v>0</v>
      </c>
      <c r="G55" s="31">
        <f t="shared" si="30"/>
        <v>0</v>
      </c>
      <c r="H55" s="31">
        <f t="shared" si="30"/>
        <v>0</v>
      </c>
      <c r="I55" s="31">
        <f t="shared" si="30"/>
        <v>0</v>
      </c>
      <c r="J55" s="31">
        <f t="shared" si="30"/>
        <v>0</v>
      </c>
      <c r="K55" s="31">
        <f t="shared" si="30"/>
        <v>0</v>
      </c>
      <c r="L55" s="31">
        <f t="shared" si="30"/>
        <v>0</v>
      </c>
      <c r="M55" s="31">
        <f t="shared" si="30"/>
        <v>2143.5888100000002</v>
      </c>
      <c r="N55" s="31"/>
      <c r="O55" s="31">
        <f t="shared" si="30"/>
        <v>2143.5888100000002</v>
      </c>
      <c r="P55" s="31">
        <f t="shared" si="29"/>
        <v>2143.5888100000002</v>
      </c>
      <c r="Q55" s="31">
        <f t="shared" si="29"/>
        <v>2143.5888100000002</v>
      </c>
      <c r="R55" s="31">
        <f t="shared" si="29"/>
        <v>2143.5888100000002</v>
      </c>
      <c r="S55" s="31">
        <f t="shared" si="29"/>
        <v>2143.5888100000002</v>
      </c>
      <c r="T55" s="31">
        <f t="shared" si="29"/>
        <v>2143.5888100000002</v>
      </c>
      <c r="U55" s="31">
        <f t="shared" si="29"/>
        <v>2143.5888100000002</v>
      </c>
      <c r="V55" s="31">
        <f t="shared" si="29"/>
        <v>2143.5888100000002</v>
      </c>
      <c r="W55" s="31">
        <f t="shared" si="29"/>
        <v>2143.5888100000002</v>
      </c>
      <c r="X55" s="31">
        <f t="shared" si="29"/>
        <v>0</v>
      </c>
      <c r="Y55" s="31">
        <f t="shared" si="29"/>
        <v>0</v>
      </c>
      <c r="Z55" s="31">
        <f t="shared" si="29"/>
        <v>0</v>
      </c>
      <c r="AA55" s="31">
        <f t="shared" si="29"/>
        <v>0</v>
      </c>
      <c r="AB55" s="31">
        <f t="shared" si="29"/>
        <v>0</v>
      </c>
      <c r="AC55" s="31">
        <f t="shared" si="29"/>
        <v>0</v>
      </c>
    </row>
    <row r="56" spans="2:29" s="32" customFormat="1" ht="12" hidden="1" x14ac:dyDescent="0.25">
      <c r="B56" s="30">
        <f t="shared" si="31"/>
        <v>10</v>
      </c>
      <c r="C56" s="33"/>
      <c r="D56" s="31">
        <f t="shared" si="30"/>
        <v>0</v>
      </c>
      <c r="E56" s="31">
        <f t="shared" si="30"/>
        <v>0</v>
      </c>
      <c r="F56" s="31">
        <f t="shared" si="30"/>
        <v>0</v>
      </c>
      <c r="G56" s="31">
        <f t="shared" si="30"/>
        <v>0</v>
      </c>
      <c r="H56" s="31">
        <f t="shared" si="30"/>
        <v>0</v>
      </c>
      <c r="I56" s="31">
        <f t="shared" si="30"/>
        <v>0</v>
      </c>
      <c r="J56" s="31">
        <f t="shared" si="30"/>
        <v>0</v>
      </c>
      <c r="K56" s="31">
        <f t="shared" si="30"/>
        <v>0</v>
      </c>
      <c r="L56" s="31">
        <f t="shared" si="30"/>
        <v>0</v>
      </c>
      <c r="M56" s="31">
        <f t="shared" si="30"/>
        <v>0</v>
      </c>
      <c r="N56" s="31"/>
      <c r="O56" s="31">
        <f t="shared" si="30"/>
        <v>2357.9476910000003</v>
      </c>
      <c r="P56" s="31">
        <f t="shared" si="29"/>
        <v>2357.9476910000003</v>
      </c>
      <c r="Q56" s="31">
        <f t="shared" si="29"/>
        <v>2357.9476910000003</v>
      </c>
      <c r="R56" s="31">
        <f t="shared" si="29"/>
        <v>2357.9476910000003</v>
      </c>
      <c r="S56" s="31">
        <f t="shared" si="29"/>
        <v>2357.9476910000003</v>
      </c>
      <c r="T56" s="31">
        <f t="shared" si="29"/>
        <v>2357.9476910000003</v>
      </c>
      <c r="U56" s="31">
        <f t="shared" si="29"/>
        <v>2357.9476910000003</v>
      </c>
      <c r="V56" s="31">
        <f t="shared" si="29"/>
        <v>2357.9476910000003</v>
      </c>
      <c r="W56" s="31">
        <f t="shared" si="29"/>
        <v>2357.9476910000003</v>
      </c>
      <c r="X56" s="31">
        <f t="shared" si="29"/>
        <v>2357.9476910000003</v>
      </c>
      <c r="Y56" s="31">
        <f t="shared" si="29"/>
        <v>0</v>
      </c>
      <c r="Z56" s="31">
        <f t="shared" si="29"/>
        <v>0</v>
      </c>
      <c r="AA56" s="31">
        <f t="shared" si="29"/>
        <v>0</v>
      </c>
      <c r="AB56" s="31">
        <f t="shared" si="29"/>
        <v>0</v>
      </c>
      <c r="AC56" s="31">
        <f t="shared" si="29"/>
        <v>0</v>
      </c>
    </row>
    <row r="57" spans="2:29" hidden="1" x14ac:dyDescent="0.3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2:29" s="2" customFormat="1" hidden="1" x14ac:dyDescent="0.3">
      <c r="B58" s="25" t="s">
        <v>23</v>
      </c>
      <c r="C58" s="29"/>
      <c r="D58" s="29">
        <f>SUM(D59:D69)</f>
        <v>0</v>
      </c>
      <c r="E58" s="29">
        <f t="shared" ref="E58:AC58" si="32">SUM(E59:E69)</f>
        <v>0</v>
      </c>
      <c r="F58" s="29">
        <f>SUM(F59:F69)</f>
        <v>0</v>
      </c>
      <c r="G58" s="29">
        <f t="shared" si="32"/>
        <v>0</v>
      </c>
      <c r="H58" s="29">
        <f t="shared" si="32"/>
        <v>0</v>
      </c>
      <c r="I58" s="29">
        <f t="shared" si="32"/>
        <v>0</v>
      </c>
      <c r="J58" s="29">
        <f t="shared" si="32"/>
        <v>0</v>
      </c>
      <c r="K58" s="29">
        <f t="shared" si="32"/>
        <v>0</v>
      </c>
      <c r="L58" s="29">
        <f t="shared" si="32"/>
        <v>0</v>
      </c>
      <c r="M58" s="29">
        <f t="shared" si="32"/>
        <v>0</v>
      </c>
      <c r="N58" s="29"/>
      <c r="O58" s="29">
        <f t="shared" si="32"/>
        <v>0</v>
      </c>
      <c r="P58" s="29">
        <f t="shared" si="32"/>
        <v>0</v>
      </c>
      <c r="Q58" s="29">
        <f t="shared" si="32"/>
        <v>0</v>
      </c>
      <c r="R58" s="29">
        <f t="shared" si="32"/>
        <v>0</v>
      </c>
      <c r="S58" s="29">
        <f t="shared" si="32"/>
        <v>0</v>
      </c>
      <c r="T58" s="29">
        <f t="shared" si="32"/>
        <v>0</v>
      </c>
      <c r="U58" s="29">
        <f t="shared" si="32"/>
        <v>0</v>
      </c>
      <c r="V58" s="29">
        <f t="shared" si="32"/>
        <v>0</v>
      </c>
      <c r="W58" s="29">
        <f t="shared" si="32"/>
        <v>0</v>
      </c>
      <c r="X58" s="29">
        <f t="shared" si="32"/>
        <v>0</v>
      </c>
      <c r="Y58" s="29">
        <f t="shared" si="32"/>
        <v>0</v>
      </c>
      <c r="Z58" s="29">
        <f t="shared" si="32"/>
        <v>0</v>
      </c>
      <c r="AA58" s="29">
        <f t="shared" si="32"/>
        <v>0</v>
      </c>
      <c r="AB58" s="29">
        <f t="shared" si="32"/>
        <v>0</v>
      </c>
      <c r="AC58" s="29">
        <f t="shared" si="32"/>
        <v>0</v>
      </c>
    </row>
    <row r="59" spans="2:29" s="32" customFormat="1" ht="12" hidden="1" x14ac:dyDescent="0.25">
      <c r="B59" s="34">
        <v>0</v>
      </c>
      <c r="C59" s="31"/>
      <c r="D59" s="31">
        <f>IF(D$41&lt;=$B59,0,IF(D$41&gt;$B59+$C$12,0,PPMT($C$13,D$41-$B59,$C$12,-SUMIF($C$19:$M$19,$B59,$C$25:$M$25))))</f>
        <v>0</v>
      </c>
      <c r="E59" s="31">
        <f t="shared" ref="E59:AC69" si="33">IF(E$41&lt;=$B59,0,IF(E$41&gt;$B59+$C$12,0,PPMT($C$13,E$41-$B59,$C$12,-SUMIF($C$19:$M$19,$B59,$C$25:$M$25))))</f>
        <v>0</v>
      </c>
      <c r="F59" s="31">
        <f t="shared" si="33"/>
        <v>0</v>
      </c>
      <c r="G59" s="31">
        <f t="shared" si="33"/>
        <v>0</v>
      </c>
      <c r="H59" s="31">
        <f t="shared" si="33"/>
        <v>0</v>
      </c>
      <c r="I59" s="31">
        <f t="shared" si="33"/>
        <v>0</v>
      </c>
      <c r="J59" s="31">
        <f t="shared" si="33"/>
        <v>0</v>
      </c>
      <c r="K59" s="31">
        <f t="shared" si="33"/>
        <v>0</v>
      </c>
      <c r="L59" s="31">
        <f t="shared" si="33"/>
        <v>0</v>
      </c>
      <c r="M59" s="31">
        <f t="shared" si="33"/>
        <v>0</v>
      </c>
      <c r="N59" s="31"/>
      <c r="O59" s="31">
        <f t="shared" si="33"/>
        <v>0</v>
      </c>
      <c r="P59" s="31">
        <f t="shared" si="33"/>
        <v>0</v>
      </c>
      <c r="Q59" s="31">
        <f t="shared" si="33"/>
        <v>0</v>
      </c>
      <c r="R59" s="31">
        <f t="shared" si="33"/>
        <v>0</v>
      </c>
      <c r="S59" s="31">
        <f t="shared" si="33"/>
        <v>0</v>
      </c>
      <c r="T59" s="31">
        <f t="shared" si="33"/>
        <v>0</v>
      </c>
      <c r="U59" s="31">
        <f t="shared" si="33"/>
        <v>0</v>
      </c>
      <c r="V59" s="31">
        <f t="shared" si="33"/>
        <v>0</v>
      </c>
      <c r="W59" s="31">
        <f t="shared" si="33"/>
        <v>0</v>
      </c>
      <c r="X59" s="31">
        <f t="shared" si="33"/>
        <v>0</v>
      </c>
      <c r="Y59" s="31">
        <f t="shared" si="33"/>
        <v>0</v>
      </c>
      <c r="Z59" s="31">
        <f t="shared" si="33"/>
        <v>0</v>
      </c>
      <c r="AA59" s="31">
        <f t="shared" si="33"/>
        <v>0</v>
      </c>
      <c r="AB59" s="31">
        <f t="shared" si="33"/>
        <v>0</v>
      </c>
      <c r="AC59" s="31">
        <f t="shared" si="33"/>
        <v>0</v>
      </c>
    </row>
    <row r="60" spans="2:29" s="32" customFormat="1" ht="12" hidden="1" x14ac:dyDescent="0.25">
      <c r="B60" s="34">
        <f>B59+1</f>
        <v>1</v>
      </c>
      <c r="C60" s="31"/>
      <c r="D60" s="31">
        <f t="shared" ref="D60:T69" si="34">IF(D$41&lt;=$B60,0,IF(D$41&gt;$B60+$C$12,0,PPMT($C$13,D$41-$B60,$C$12,-SUMIF($C$19:$M$19,$B60,$C$25:$M$25))))</f>
        <v>0</v>
      </c>
      <c r="E60" s="31">
        <f t="shared" si="34"/>
        <v>0</v>
      </c>
      <c r="F60" s="31">
        <f t="shared" si="34"/>
        <v>0</v>
      </c>
      <c r="G60" s="31">
        <f t="shared" si="34"/>
        <v>0</v>
      </c>
      <c r="H60" s="31">
        <f t="shared" si="34"/>
        <v>0</v>
      </c>
      <c r="I60" s="31">
        <f t="shared" si="34"/>
        <v>0</v>
      </c>
      <c r="J60" s="31">
        <f t="shared" si="34"/>
        <v>0</v>
      </c>
      <c r="K60" s="31">
        <f t="shared" si="34"/>
        <v>0</v>
      </c>
      <c r="L60" s="31">
        <f t="shared" si="34"/>
        <v>0</v>
      </c>
      <c r="M60" s="31">
        <f t="shared" si="34"/>
        <v>0</v>
      </c>
      <c r="N60" s="31"/>
      <c r="O60" s="31">
        <f t="shared" si="34"/>
        <v>0</v>
      </c>
      <c r="P60" s="31">
        <f t="shared" si="34"/>
        <v>0</v>
      </c>
      <c r="Q60" s="31">
        <f t="shared" si="34"/>
        <v>0</v>
      </c>
      <c r="R60" s="31">
        <f t="shared" si="34"/>
        <v>0</v>
      </c>
      <c r="S60" s="31">
        <f t="shared" si="34"/>
        <v>0</v>
      </c>
      <c r="T60" s="31">
        <f t="shared" si="34"/>
        <v>0</v>
      </c>
      <c r="U60" s="31">
        <f t="shared" si="33"/>
        <v>0</v>
      </c>
      <c r="V60" s="31">
        <f t="shared" si="33"/>
        <v>0</v>
      </c>
      <c r="W60" s="31">
        <f t="shared" si="33"/>
        <v>0</v>
      </c>
      <c r="X60" s="31">
        <f t="shared" si="33"/>
        <v>0</v>
      </c>
      <c r="Y60" s="31">
        <f t="shared" si="33"/>
        <v>0</v>
      </c>
      <c r="Z60" s="31">
        <f t="shared" si="33"/>
        <v>0</v>
      </c>
      <c r="AA60" s="31">
        <f t="shared" si="33"/>
        <v>0</v>
      </c>
      <c r="AB60" s="31">
        <f t="shared" si="33"/>
        <v>0</v>
      </c>
      <c r="AC60" s="31">
        <f t="shared" si="33"/>
        <v>0</v>
      </c>
    </row>
    <row r="61" spans="2:29" s="32" customFormat="1" ht="12" hidden="1" x14ac:dyDescent="0.25">
      <c r="B61" s="34">
        <f t="shared" ref="B61:B69" si="35">B60+1</f>
        <v>2</v>
      </c>
      <c r="C61" s="31"/>
      <c r="D61" s="31">
        <f t="shared" si="34"/>
        <v>0</v>
      </c>
      <c r="E61" s="31">
        <f t="shared" si="33"/>
        <v>0</v>
      </c>
      <c r="F61" s="31">
        <f t="shared" si="33"/>
        <v>0</v>
      </c>
      <c r="G61" s="31">
        <f t="shared" si="33"/>
        <v>0</v>
      </c>
      <c r="H61" s="31">
        <f t="shared" si="33"/>
        <v>0</v>
      </c>
      <c r="I61" s="31">
        <f t="shared" si="33"/>
        <v>0</v>
      </c>
      <c r="J61" s="31">
        <f t="shared" si="33"/>
        <v>0</v>
      </c>
      <c r="K61" s="31">
        <f t="shared" si="33"/>
        <v>0</v>
      </c>
      <c r="L61" s="31">
        <f t="shared" si="33"/>
        <v>0</v>
      </c>
      <c r="M61" s="31">
        <f t="shared" si="33"/>
        <v>0</v>
      </c>
      <c r="N61" s="31"/>
      <c r="O61" s="31">
        <f t="shared" si="33"/>
        <v>0</v>
      </c>
      <c r="P61" s="31">
        <f t="shared" si="33"/>
        <v>0</v>
      </c>
      <c r="Q61" s="31">
        <f t="shared" si="33"/>
        <v>0</v>
      </c>
      <c r="R61" s="31">
        <f t="shared" si="33"/>
        <v>0</v>
      </c>
      <c r="S61" s="31">
        <f t="shared" si="33"/>
        <v>0</v>
      </c>
      <c r="T61" s="31">
        <f t="shared" si="33"/>
        <v>0</v>
      </c>
      <c r="U61" s="31">
        <f t="shared" si="33"/>
        <v>0</v>
      </c>
      <c r="V61" s="31">
        <f t="shared" si="33"/>
        <v>0</v>
      </c>
      <c r="W61" s="31">
        <f t="shared" si="33"/>
        <v>0</v>
      </c>
      <c r="X61" s="31">
        <f t="shared" si="33"/>
        <v>0</v>
      </c>
      <c r="Y61" s="31">
        <f t="shared" si="33"/>
        <v>0</v>
      </c>
      <c r="Z61" s="31">
        <f t="shared" si="33"/>
        <v>0</v>
      </c>
      <c r="AA61" s="31">
        <f t="shared" si="33"/>
        <v>0</v>
      </c>
      <c r="AB61" s="31">
        <f t="shared" si="33"/>
        <v>0</v>
      </c>
      <c r="AC61" s="31">
        <f t="shared" si="33"/>
        <v>0</v>
      </c>
    </row>
    <row r="62" spans="2:29" s="32" customFormat="1" ht="12" hidden="1" x14ac:dyDescent="0.25">
      <c r="B62" s="34">
        <f t="shared" si="35"/>
        <v>3</v>
      </c>
      <c r="C62" s="31"/>
      <c r="D62" s="31">
        <f t="shared" si="34"/>
        <v>0</v>
      </c>
      <c r="E62" s="31">
        <f t="shared" si="33"/>
        <v>0</v>
      </c>
      <c r="F62" s="31">
        <f t="shared" si="33"/>
        <v>0</v>
      </c>
      <c r="G62" s="31">
        <f t="shared" si="33"/>
        <v>0</v>
      </c>
      <c r="H62" s="31">
        <f t="shared" si="33"/>
        <v>0</v>
      </c>
      <c r="I62" s="31">
        <f t="shared" si="33"/>
        <v>0</v>
      </c>
      <c r="J62" s="31">
        <f t="shared" si="33"/>
        <v>0</v>
      </c>
      <c r="K62" s="31">
        <f t="shared" si="33"/>
        <v>0</v>
      </c>
      <c r="L62" s="31">
        <f t="shared" si="33"/>
        <v>0</v>
      </c>
      <c r="M62" s="31">
        <f t="shared" si="33"/>
        <v>0</v>
      </c>
      <c r="N62" s="31"/>
      <c r="O62" s="31">
        <f t="shared" si="33"/>
        <v>0</v>
      </c>
      <c r="P62" s="31">
        <f t="shared" si="33"/>
        <v>0</v>
      </c>
      <c r="Q62" s="31">
        <f t="shared" si="33"/>
        <v>0</v>
      </c>
      <c r="R62" s="31">
        <f t="shared" si="33"/>
        <v>0</v>
      </c>
      <c r="S62" s="31">
        <f t="shared" si="33"/>
        <v>0</v>
      </c>
      <c r="T62" s="31">
        <f t="shared" si="33"/>
        <v>0</v>
      </c>
      <c r="U62" s="31">
        <f t="shared" si="33"/>
        <v>0</v>
      </c>
      <c r="V62" s="31">
        <f t="shared" si="33"/>
        <v>0</v>
      </c>
      <c r="W62" s="31">
        <f t="shared" si="33"/>
        <v>0</v>
      </c>
      <c r="X62" s="31">
        <f t="shared" si="33"/>
        <v>0</v>
      </c>
      <c r="Y62" s="31">
        <f t="shared" si="33"/>
        <v>0</v>
      </c>
      <c r="Z62" s="31">
        <f t="shared" si="33"/>
        <v>0</v>
      </c>
      <c r="AA62" s="31">
        <f t="shared" si="33"/>
        <v>0</v>
      </c>
      <c r="AB62" s="31">
        <f t="shared" si="33"/>
        <v>0</v>
      </c>
      <c r="AC62" s="31">
        <f t="shared" si="33"/>
        <v>0</v>
      </c>
    </row>
    <row r="63" spans="2:29" s="32" customFormat="1" ht="12" hidden="1" x14ac:dyDescent="0.25">
      <c r="B63" s="34">
        <f t="shared" si="35"/>
        <v>4</v>
      </c>
      <c r="C63" s="31"/>
      <c r="D63" s="31">
        <f t="shared" si="34"/>
        <v>0</v>
      </c>
      <c r="E63" s="31">
        <f t="shared" si="33"/>
        <v>0</v>
      </c>
      <c r="F63" s="31">
        <f t="shared" si="33"/>
        <v>0</v>
      </c>
      <c r="G63" s="31">
        <f t="shared" si="33"/>
        <v>0</v>
      </c>
      <c r="H63" s="31">
        <f t="shared" si="33"/>
        <v>0</v>
      </c>
      <c r="I63" s="31">
        <f t="shared" si="33"/>
        <v>0</v>
      </c>
      <c r="J63" s="31">
        <f t="shared" si="33"/>
        <v>0</v>
      </c>
      <c r="K63" s="31">
        <f t="shared" si="33"/>
        <v>0</v>
      </c>
      <c r="L63" s="31">
        <f t="shared" si="33"/>
        <v>0</v>
      </c>
      <c r="M63" s="31">
        <f t="shared" si="33"/>
        <v>0</v>
      </c>
      <c r="N63" s="31"/>
      <c r="O63" s="31">
        <f t="shared" si="33"/>
        <v>0</v>
      </c>
      <c r="P63" s="31">
        <f t="shared" si="33"/>
        <v>0</v>
      </c>
      <c r="Q63" s="31">
        <f t="shared" si="33"/>
        <v>0</v>
      </c>
      <c r="R63" s="31">
        <f t="shared" si="33"/>
        <v>0</v>
      </c>
      <c r="S63" s="31">
        <f t="shared" si="33"/>
        <v>0</v>
      </c>
      <c r="T63" s="31">
        <f t="shared" si="33"/>
        <v>0</v>
      </c>
      <c r="U63" s="31">
        <f t="shared" si="33"/>
        <v>0</v>
      </c>
      <c r="V63" s="31">
        <f t="shared" si="33"/>
        <v>0</v>
      </c>
      <c r="W63" s="31">
        <f t="shared" si="33"/>
        <v>0</v>
      </c>
      <c r="X63" s="31">
        <f t="shared" si="33"/>
        <v>0</v>
      </c>
      <c r="Y63" s="31">
        <f t="shared" si="33"/>
        <v>0</v>
      </c>
      <c r="Z63" s="31">
        <f t="shared" si="33"/>
        <v>0</v>
      </c>
      <c r="AA63" s="31">
        <f t="shared" si="33"/>
        <v>0</v>
      </c>
      <c r="AB63" s="31">
        <f t="shared" si="33"/>
        <v>0</v>
      </c>
      <c r="AC63" s="31">
        <f t="shared" si="33"/>
        <v>0</v>
      </c>
    </row>
    <row r="64" spans="2:29" s="32" customFormat="1" ht="12" hidden="1" x14ac:dyDescent="0.25">
      <c r="B64" s="34">
        <f t="shared" si="35"/>
        <v>5</v>
      </c>
      <c r="C64" s="31"/>
      <c r="D64" s="31">
        <f t="shared" si="34"/>
        <v>0</v>
      </c>
      <c r="E64" s="31">
        <f t="shared" si="33"/>
        <v>0</v>
      </c>
      <c r="F64" s="31">
        <f t="shared" si="33"/>
        <v>0</v>
      </c>
      <c r="G64" s="31">
        <f t="shared" si="33"/>
        <v>0</v>
      </c>
      <c r="H64" s="31">
        <f t="shared" si="33"/>
        <v>0</v>
      </c>
      <c r="I64" s="31">
        <f t="shared" si="33"/>
        <v>0</v>
      </c>
      <c r="J64" s="31">
        <f t="shared" si="33"/>
        <v>0</v>
      </c>
      <c r="K64" s="31">
        <f t="shared" si="33"/>
        <v>0</v>
      </c>
      <c r="L64" s="31">
        <f t="shared" si="33"/>
        <v>0</v>
      </c>
      <c r="M64" s="31">
        <f t="shared" si="33"/>
        <v>0</v>
      </c>
      <c r="N64" s="31"/>
      <c r="O64" s="31">
        <f t="shared" si="33"/>
        <v>0</v>
      </c>
      <c r="P64" s="31">
        <f t="shared" si="33"/>
        <v>0</v>
      </c>
      <c r="Q64" s="31">
        <f t="shared" si="33"/>
        <v>0</v>
      </c>
      <c r="R64" s="31">
        <f t="shared" si="33"/>
        <v>0</v>
      </c>
      <c r="S64" s="31">
        <f t="shared" si="33"/>
        <v>0</v>
      </c>
      <c r="T64" s="31">
        <f t="shared" si="33"/>
        <v>0</v>
      </c>
      <c r="U64" s="31">
        <f t="shared" si="33"/>
        <v>0</v>
      </c>
      <c r="V64" s="31">
        <f t="shared" si="33"/>
        <v>0</v>
      </c>
      <c r="W64" s="31">
        <f t="shared" si="33"/>
        <v>0</v>
      </c>
      <c r="X64" s="31">
        <f t="shared" si="33"/>
        <v>0</v>
      </c>
      <c r="Y64" s="31">
        <f t="shared" si="33"/>
        <v>0</v>
      </c>
      <c r="Z64" s="31">
        <f t="shared" si="33"/>
        <v>0</v>
      </c>
      <c r="AA64" s="31">
        <f t="shared" si="33"/>
        <v>0</v>
      </c>
      <c r="AB64" s="31">
        <f t="shared" si="33"/>
        <v>0</v>
      </c>
      <c r="AC64" s="31">
        <f t="shared" si="33"/>
        <v>0</v>
      </c>
    </row>
    <row r="65" spans="2:29" s="32" customFormat="1" ht="12" hidden="1" x14ac:dyDescent="0.25">
      <c r="B65" s="34">
        <f t="shared" si="35"/>
        <v>6</v>
      </c>
      <c r="C65" s="31"/>
      <c r="D65" s="31">
        <f t="shared" si="34"/>
        <v>0</v>
      </c>
      <c r="E65" s="31">
        <f t="shared" si="33"/>
        <v>0</v>
      </c>
      <c r="F65" s="31">
        <f t="shared" si="33"/>
        <v>0</v>
      </c>
      <c r="G65" s="31">
        <f t="shared" si="33"/>
        <v>0</v>
      </c>
      <c r="H65" s="31">
        <f t="shared" si="33"/>
        <v>0</v>
      </c>
      <c r="I65" s="31">
        <f t="shared" si="33"/>
        <v>0</v>
      </c>
      <c r="J65" s="31">
        <f t="shared" si="33"/>
        <v>0</v>
      </c>
      <c r="K65" s="31">
        <f t="shared" si="33"/>
        <v>0</v>
      </c>
      <c r="L65" s="31">
        <f t="shared" si="33"/>
        <v>0</v>
      </c>
      <c r="M65" s="31">
        <f t="shared" si="33"/>
        <v>0</v>
      </c>
      <c r="N65" s="31"/>
      <c r="O65" s="31">
        <f t="shared" si="33"/>
        <v>0</v>
      </c>
      <c r="P65" s="31">
        <f t="shared" si="33"/>
        <v>0</v>
      </c>
      <c r="Q65" s="31">
        <f t="shared" si="33"/>
        <v>0</v>
      </c>
      <c r="R65" s="31">
        <f t="shared" si="33"/>
        <v>0</v>
      </c>
      <c r="S65" s="31">
        <f t="shared" si="33"/>
        <v>0</v>
      </c>
      <c r="T65" s="31">
        <f t="shared" si="33"/>
        <v>0</v>
      </c>
      <c r="U65" s="31">
        <f t="shared" si="33"/>
        <v>0</v>
      </c>
      <c r="V65" s="31">
        <f t="shared" si="33"/>
        <v>0</v>
      </c>
      <c r="W65" s="31">
        <f t="shared" si="33"/>
        <v>0</v>
      </c>
      <c r="X65" s="31">
        <f t="shared" si="33"/>
        <v>0</v>
      </c>
      <c r="Y65" s="31">
        <f t="shared" si="33"/>
        <v>0</v>
      </c>
      <c r="Z65" s="31">
        <f t="shared" si="33"/>
        <v>0</v>
      </c>
      <c r="AA65" s="31">
        <f t="shared" si="33"/>
        <v>0</v>
      </c>
      <c r="AB65" s="31">
        <f t="shared" si="33"/>
        <v>0</v>
      </c>
      <c r="AC65" s="31">
        <f t="shared" si="33"/>
        <v>0</v>
      </c>
    </row>
    <row r="66" spans="2:29" s="32" customFormat="1" ht="12" hidden="1" x14ac:dyDescent="0.25">
      <c r="B66" s="34">
        <f t="shared" si="35"/>
        <v>7</v>
      </c>
      <c r="C66" s="33"/>
      <c r="D66" s="31">
        <f t="shared" si="34"/>
        <v>0</v>
      </c>
      <c r="E66" s="31">
        <f t="shared" si="33"/>
        <v>0</v>
      </c>
      <c r="F66" s="31">
        <f t="shared" si="33"/>
        <v>0</v>
      </c>
      <c r="G66" s="31">
        <f t="shared" si="33"/>
        <v>0</v>
      </c>
      <c r="H66" s="31">
        <f t="shared" si="33"/>
        <v>0</v>
      </c>
      <c r="I66" s="31">
        <f t="shared" si="33"/>
        <v>0</v>
      </c>
      <c r="J66" s="31">
        <f t="shared" si="33"/>
        <v>0</v>
      </c>
      <c r="K66" s="31">
        <f t="shared" si="33"/>
        <v>0</v>
      </c>
      <c r="L66" s="31">
        <f t="shared" si="33"/>
        <v>0</v>
      </c>
      <c r="M66" s="31">
        <f t="shared" si="33"/>
        <v>0</v>
      </c>
      <c r="N66" s="31"/>
      <c r="O66" s="31">
        <f t="shared" si="33"/>
        <v>0</v>
      </c>
      <c r="P66" s="31">
        <f t="shared" si="33"/>
        <v>0</v>
      </c>
      <c r="Q66" s="31">
        <f t="shared" si="33"/>
        <v>0</v>
      </c>
      <c r="R66" s="31">
        <f t="shared" si="33"/>
        <v>0</v>
      </c>
      <c r="S66" s="31">
        <f t="shared" si="33"/>
        <v>0</v>
      </c>
      <c r="T66" s="31">
        <f t="shared" si="33"/>
        <v>0</v>
      </c>
      <c r="U66" s="31">
        <f t="shared" si="33"/>
        <v>0</v>
      </c>
      <c r="V66" s="31">
        <f t="shared" si="33"/>
        <v>0</v>
      </c>
      <c r="W66" s="31">
        <f t="shared" si="33"/>
        <v>0</v>
      </c>
      <c r="X66" s="31">
        <f t="shared" si="33"/>
        <v>0</v>
      </c>
      <c r="Y66" s="31">
        <f t="shared" si="33"/>
        <v>0</v>
      </c>
      <c r="Z66" s="31">
        <f t="shared" si="33"/>
        <v>0</v>
      </c>
      <c r="AA66" s="31">
        <f t="shared" si="33"/>
        <v>0</v>
      </c>
      <c r="AB66" s="31">
        <f t="shared" si="33"/>
        <v>0</v>
      </c>
      <c r="AC66" s="31">
        <f t="shared" si="33"/>
        <v>0</v>
      </c>
    </row>
    <row r="67" spans="2:29" s="32" customFormat="1" ht="12" hidden="1" x14ac:dyDescent="0.25">
      <c r="B67" s="34">
        <f t="shared" si="35"/>
        <v>8</v>
      </c>
      <c r="C67" s="33"/>
      <c r="D67" s="31">
        <f t="shared" si="34"/>
        <v>0</v>
      </c>
      <c r="E67" s="31">
        <f t="shared" si="33"/>
        <v>0</v>
      </c>
      <c r="F67" s="31">
        <f t="shared" si="33"/>
        <v>0</v>
      </c>
      <c r="G67" s="31">
        <f t="shared" si="33"/>
        <v>0</v>
      </c>
      <c r="H67" s="31">
        <f t="shared" si="33"/>
        <v>0</v>
      </c>
      <c r="I67" s="31">
        <f t="shared" si="33"/>
        <v>0</v>
      </c>
      <c r="J67" s="31">
        <f t="shared" si="33"/>
        <v>0</v>
      </c>
      <c r="K67" s="31">
        <f t="shared" si="33"/>
        <v>0</v>
      </c>
      <c r="L67" s="31">
        <f t="shared" si="33"/>
        <v>0</v>
      </c>
      <c r="M67" s="31">
        <f t="shared" si="33"/>
        <v>0</v>
      </c>
      <c r="N67" s="31"/>
      <c r="O67" s="31">
        <f t="shared" si="33"/>
        <v>0</v>
      </c>
      <c r="P67" s="31">
        <f t="shared" si="33"/>
        <v>0</v>
      </c>
      <c r="Q67" s="31">
        <f t="shared" si="33"/>
        <v>0</v>
      </c>
      <c r="R67" s="31">
        <f t="shared" si="33"/>
        <v>0</v>
      </c>
      <c r="S67" s="31">
        <f t="shared" si="33"/>
        <v>0</v>
      </c>
      <c r="T67" s="31">
        <f t="shared" si="33"/>
        <v>0</v>
      </c>
      <c r="U67" s="31">
        <f t="shared" si="33"/>
        <v>0</v>
      </c>
      <c r="V67" s="31">
        <f t="shared" si="33"/>
        <v>0</v>
      </c>
      <c r="W67" s="31">
        <f t="shared" si="33"/>
        <v>0</v>
      </c>
      <c r="X67" s="31">
        <f t="shared" si="33"/>
        <v>0</v>
      </c>
      <c r="Y67" s="31">
        <f t="shared" si="33"/>
        <v>0</v>
      </c>
      <c r="Z67" s="31">
        <f t="shared" si="33"/>
        <v>0</v>
      </c>
      <c r="AA67" s="31">
        <f t="shared" si="33"/>
        <v>0</v>
      </c>
      <c r="AB67" s="31">
        <f t="shared" si="33"/>
        <v>0</v>
      </c>
      <c r="AC67" s="31">
        <f t="shared" si="33"/>
        <v>0</v>
      </c>
    </row>
    <row r="68" spans="2:29" s="32" customFormat="1" ht="12" hidden="1" x14ac:dyDescent="0.25">
      <c r="B68" s="34">
        <f t="shared" si="35"/>
        <v>9</v>
      </c>
      <c r="C68" s="33"/>
      <c r="D68" s="31">
        <f t="shared" si="34"/>
        <v>0</v>
      </c>
      <c r="E68" s="31">
        <f t="shared" si="33"/>
        <v>0</v>
      </c>
      <c r="F68" s="31">
        <f t="shared" si="33"/>
        <v>0</v>
      </c>
      <c r="G68" s="31">
        <f t="shared" si="33"/>
        <v>0</v>
      </c>
      <c r="H68" s="31">
        <f t="shared" si="33"/>
        <v>0</v>
      </c>
      <c r="I68" s="31">
        <f t="shared" si="33"/>
        <v>0</v>
      </c>
      <c r="J68" s="31">
        <f t="shared" si="33"/>
        <v>0</v>
      </c>
      <c r="K68" s="31">
        <f t="shared" si="33"/>
        <v>0</v>
      </c>
      <c r="L68" s="31">
        <f t="shared" si="33"/>
        <v>0</v>
      </c>
      <c r="M68" s="31">
        <f t="shared" si="33"/>
        <v>0</v>
      </c>
      <c r="N68" s="31"/>
      <c r="O68" s="31">
        <f t="shared" si="33"/>
        <v>0</v>
      </c>
      <c r="P68" s="31">
        <f t="shared" si="33"/>
        <v>0</v>
      </c>
      <c r="Q68" s="31">
        <f t="shared" si="33"/>
        <v>0</v>
      </c>
      <c r="R68" s="31">
        <f t="shared" si="33"/>
        <v>0</v>
      </c>
      <c r="S68" s="31">
        <f t="shared" si="33"/>
        <v>0</v>
      </c>
      <c r="T68" s="31">
        <f t="shared" si="33"/>
        <v>0</v>
      </c>
      <c r="U68" s="31">
        <f t="shared" si="33"/>
        <v>0</v>
      </c>
      <c r="V68" s="31">
        <f t="shared" si="33"/>
        <v>0</v>
      </c>
      <c r="W68" s="31">
        <f t="shared" si="33"/>
        <v>0</v>
      </c>
      <c r="X68" s="31">
        <f t="shared" si="33"/>
        <v>0</v>
      </c>
      <c r="Y68" s="31">
        <f t="shared" si="33"/>
        <v>0</v>
      </c>
      <c r="Z68" s="31">
        <f t="shared" si="33"/>
        <v>0</v>
      </c>
      <c r="AA68" s="31">
        <f t="shared" si="33"/>
        <v>0</v>
      </c>
      <c r="AB68" s="31">
        <f t="shared" si="33"/>
        <v>0</v>
      </c>
      <c r="AC68" s="31">
        <f t="shared" si="33"/>
        <v>0</v>
      </c>
    </row>
    <row r="69" spans="2:29" s="32" customFormat="1" ht="12" hidden="1" x14ac:dyDescent="0.25">
      <c r="B69" s="34">
        <f t="shared" si="35"/>
        <v>10</v>
      </c>
      <c r="C69" s="33"/>
      <c r="D69" s="31">
        <f t="shared" si="34"/>
        <v>0</v>
      </c>
      <c r="E69" s="31">
        <f t="shared" si="33"/>
        <v>0</v>
      </c>
      <c r="F69" s="31">
        <f t="shared" si="33"/>
        <v>0</v>
      </c>
      <c r="G69" s="31">
        <f t="shared" si="33"/>
        <v>0</v>
      </c>
      <c r="H69" s="31">
        <f t="shared" si="33"/>
        <v>0</v>
      </c>
      <c r="I69" s="31">
        <f t="shared" si="33"/>
        <v>0</v>
      </c>
      <c r="J69" s="31">
        <f t="shared" si="33"/>
        <v>0</v>
      </c>
      <c r="K69" s="31">
        <f t="shared" si="33"/>
        <v>0</v>
      </c>
      <c r="L69" s="31">
        <f t="shared" si="33"/>
        <v>0</v>
      </c>
      <c r="M69" s="31">
        <f t="shared" si="33"/>
        <v>0</v>
      </c>
      <c r="N69" s="31"/>
      <c r="O69" s="31">
        <f t="shared" si="33"/>
        <v>0</v>
      </c>
      <c r="P69" s="31">
        <f t="shared" si="33"/>
        <v>0</v>
      </c>
      <c r="Q69" s="31">
        <f t="shared" si="33"/>
        <v>0</v>
      </c>
      <c r="R69" s="31">
        <f t="shared" si="33"/>
        <v>0</v>
      </c>
      <c r="S69" s="31">
        <f t="shared" si="33"/>
        <v>0</v>
      </c>
      <c r="T69" s="31">
        <f t="shared" si="33"/>
        <v>0</v>
      </c>
      <c r="U69" s="31">
        <f t="shared" si="33"/>
        <v>0</v>
      </c>
      <c r="V69" s="31">
        <f t="shared" si="33"/>
        <v>0</v>
      </c>
      <c r="W69" s="31">
        <f t="shared" si="33"/>
        <v>0</v>
      </c>
      <c r="X69" s="31">
        <f t="shared" si="33"/>
        <v>0</v>
      </c>
      <c r="Y69" s="31">
        <f t="shared" si="33"/>
        <v>0</v>
      </c>
      <c r="Z69" s="31">
        <f t="shared" si="33"/>
        <v>0</v>
      </c>
      <c r="AA69" s="31">
        <f t="shared" si="33"/>
        <v>0</v>
      </c>
      <c r="AB69" s="31">
        <f t="shared" si="33"/>
        <v>0</v>
      </c>
      <c r="AC69" s="31">
        <f t="shared" si="33"/>
        <v>0</v>
      </c>
    </row>
    <row r="70" spans="2:29" hidden="1" x14ac:dyDescent="0.3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2:29" s="2" customFormat="1" hidden="1" x14ac:dyDescent="0.3">
      <c r="B71" s="25" t="s">
        <v>24</v>
      </c>
      <c r="C71" s="29"/>
      <c r="D71" s="29">
        <f>SUM(D72:D82)</f>
        <v>0</v>
      </c>
      <c r="E71" s="29">
        <f t="shared" ref="E71:AC71" si="36">SUM(E72:E82)</f>
        <v>0</v>
      </c>
      <c r="F71" s="29">
        <f t="shared" si="36"/>
        <v>0</v>
      </c>
      <c r="G71" s="29">
        <f t="shared" si="36"/>
        <v>0</v>
      </c>
      <c r="H71" s="29">
        <f t="shared" si="36"/>
        <v>0</v>
      </c>
      <c r="I71" s="29">
        <f t="shared" si="36"/>
        <v>0</v>
      </c>
      <c r="J71" s="29">
        <f t="shared" si="36"/>
        <v>0</v>
      </c>
      <c r="K71" s="29">
        <f t="shared" si="36"/>
        <v>0</v>
      </c>
      <c r="L71" s="29">
        <f t="shared" si="36"/>
        <v>0</v>
      </c>
      <c r="M71" s="29">
        <f t="shared" si="36"/>
        <v>0</v>
      </c>
      <c r="N71" s="29"/>
      <c r="O71" s="29">
        <f t="shared" si="36"/>
        <v>0</v>
      </c>
      <c r="P71" s="29">
        <f t="shared" si="36"/>
        <v>0</v>
      </c>
      <c r="Q71" s="29">
        <f t="shared" si="36"/>
        <v>0</v>
      </c>
      <c r="R71" s="29">
        <f t="shared" si="36"/>
        <v>0</v>
      </c>
      <c r="S71" s="29">
        <f t="shared" si="36"/>
        <v>0</v>
      </c>
      <c r="T71" s="29">
        <f t="shared" si="36"/>
        <v>0</v>
      </c>
      <c r="U71" s="29">
        <f t="shared" si="36"/>
        <v>0</v>
      </c>
      <c r="V71" s="29">
        <f t="shared" si="36"/>
        <v>0</v>
      </c>
      <c r="W71" s="29">
        <f t="shared" si="36"/>
        <v>0</v>
      </c>
      <c r="X71" s="29">
        <f t="shared" si="36"/>
        <v>0</v>
      </c>
      <c r="Y71" s="29">
        <f t="shared" si="36"/>
        <v>0</v>
      </c>
      <c r="Z71" s="29">
        <f t="shared" si="36"/>
        <v>0</v>
      </c>
      <c r="AA71" s="29">
        <f t="shared" si="36"/>
        <v>0</v>
      </c>
      <c r="AB71" s="29">
        <f t="shared" si="36"/>
        <v>0</v>
      </c>
      <c r="AC71" s="29">
        <f t="shared" si="36"/>
        <v>0</v>
      </c>
    </row>
    <row r="72" spans="2:29" s="32" customFormat="1" ht="12" hidden="1" x14ac:dyDescent="0.25">
      <c r="B72" s="34">
        <v>0</v>
      </c>
      <c r="C72" s="31"/>
      <c r="D72" s="31">
        <f>IF(D$41&lt;=$B72,0,IF(D$41&gt;$B72+$C$12,0,IPMT($C$13,D$41-$B72,$C$12,-SUMIF($C$19:$M$19,$B72,$C$25:$M$25))))</f>
        <v>0</v>
      </c>
      <c r="E72" s="31">
        <f t="shared" ref="E72:AC82" si="37">IF(E$41&lt;=$B72,0,IF(E$41&gt;$B72+$C$12,0,IPMT($C$13,E$41-$B72,$C$12,-SUMIF($C$19:$M$19,$B72,$C$25:$M$25))))</f>
        <v>0</v>
      </c>
      <c r="F72" s="31">
        <f t="shared" si="37"/>
        <v>0</v>
      </c>
      <c r="G72" s="31">
        <f t="shared" si="37"/>
        <v>0</v>
      </c>
      <c r="H72" s="31">
        <f t="shared" si="37"/>
        <v>0</v>
      </c>
      <c r="I72" s="31">
        <f t="shared" si="37"/>
        <v>0</v>
      </c>
      <c r="J72" s="31">
        <f t="shared" si="37"/>
        <v>0</v>
      </c>
      <c r="K72" s="31">
        <f t="shared" si="37"/>
        <v>0</v>
      </c>
      <c r="L72" s="31">
        <f t="shared" si="37"/>
        <v>0</v>
      </c>
      <c r="M72" s="31">
        <f t="shared" si="37"/>
        <v>0</v>
      </c>
      <c r="N72" s="31"/>
      <c r="O72" s="31">
        <f t="shared" si="37"/>
        <v>0</v>
      </c>
      <c r="P72" s="31">
        <f t="shared" si="37"/>
        <v>0</v>
      </c>
      <c r="Q72" s="31">
        <f t="shared" si="37"/>
        <v>0</v>
      </c>
      <c r="R72" s="31">
        <f t="shared" si="37"/>
        <v>0</v>
      </c>
      <c r="S72" s="31">
        <f t="shared" si="37"/>
        <v>0</v>
      </c>
      <c r="T72" s="31">
        <f t="shared" si="37"/>
        <v>0</v>
      </c>
      <c r="U72" s="31">
        <f t="shared" si="37"/>
        <v>0</v>
      </c>
      <c r="V72" s="31">
        <f t="shared" si="37"/>
        <v>0</v>
      </c>
      <c r="W72" s="31">
        <f t="shared" si="37"/>
        <v>0</v>
      </c>
      <c r="X72" s="31">
        <f t="shared" si="37"/>
        <v>0</v>
      </c>
      <c r="Y72" s="31">
        <f t="shared" si="37"/>
        <v>0</v>
      </c>
      <c r="Z72" s="31">
        <f t="shared" si="37"/>
        <v>0</v>
      </c>
      <c r="AA72" s="31">
        <f t="shared" si="37"/>
        <v>0</v>
      </c>
      <c r="AB72" s="31">
        <f t="shared" si="37"/>
        <v>0</v>
      </c>
      <c r="AC72" s="31">
        <f t="shared" si="37"/>
        <v>0</v>
      </c>
    </row>
    <row r="73" spans="2:29" s="32" customFormat="1" ht="12" hidden="1" x14ac:dyDescent="0.25">
      <c r="B73" s="34">
        <f>B72+1</f>
        <v>1</v>
      </c>
      <c r="C73" s="31"/>
      <c r="D73" s="31">
        <f t="shared" ref="D73:T82" si="38">IF(D$41&lt;=$B73,0,IF(D$41&gt;$B73+$C$12,0,IPMT($C$13,D$41-$B73,$C$12,-SUMIF($C$19:$M$19,$B73,$C$25:$M$25))))</f>
        <v>0</v>
      </c>
      <c r="E73" s="31">
        <f t="shared" si="38"/>
        <v>0</v>
      </c>
      <c r="F73" s="31">
        <f t="shared" si="38"/>
        <v>0</v>
      </c>
      <c r="G73" s="31">
        <f t="shared" si="38"/>
        <v>0</v>
      </c>
      <c r="H73" s="31">
        <f t="shared" si="38"/>
        <v>0</v>
      </c>
      <c r="I73" s="31">
        <f t="shared" si="38"/>
        <v>0</v>
      </c>
      <c r="J73" s="31">
        <f t="shared" si="38"/>
        <v>0</v>
      </c>
      <c r="K73" s="31">
        <f t="shared" si="38"/>
        <v>0</v>
      </c>
      <c r="L73" s="31">
        <f t="shared" si="38"/>
        <v>0</v>
      </c>
      <c r="M73" s="31">
        <f t="shared" si="38"/>
        <v>0</v>
      </c>
      <c r="N73" s="31"/>
      <c r="O73" s="31">
        <f t="shared" si="38"/>
        <v>0</v>
      </c>
      <c r="P73" s="31">
        <f t="shared" si="38"/>
        <v>0</v>
      </c>
      <c r="Q73" s="31">
        <f t="shared" si="38"/>
        <v>0</v>
      </c>
      <c r="R73" s="31">
        <f t="shared" si="38"/>
        <v>0</v>
      </c>
      <c r="S73" s="31">
        <f t="shared" si="38"/>
        <v>0</v>
      </c>
      <c r="T73" s="31">
        <f t="shared" si="38"/>
        <v>0</v>
      </c>
      <c r="U73" s="31">
        <f t="shared" si="37"/>
        <v>0</v>
      </c>
      <c r="V73" s="31">
        <f t="shared" si="37"/>
        <v>0</v>
      </c>
      <c r="W73" s="31">
        <f t="shared" si="37"/>
        <v>0</v>
      </c>
      <c r="X73" s="31">
        <f t="shared" si="37"/>
        <v>0</v>
      </c>
      <c r="Y73" s="31">
        <f t="shared" si="37"/>
        <v>0</v>
      </c>
      <c r="Z73" s="31">
        <f t="shared" si="37"/>
        <v>0</v>
      </c>
      <c r="AA73" s="31">
        <f t="shared" si="37"/>
        <v>0</v>
      </c>
      <c r="AB73" s="31">
        <f t="shared" si="37"/>
        <v>0</v>
      </c>
      <c r="AC73" s="31">
        <f t="shared" si="37"/>
        <v>0</v>
      </c>
    </row>
    <row r="74" spans="2:29" s="32" customFormat="1" ht="12" hidden="1" x14ac:dyDescent="0.25">
      <c r="B74" s="34">
        <f t="shared" ref="B74:B82" si="39">B73+1</f>
        <v>2</v>
      </c>
      <c r="C74" s="31"/>
      <c r="D74" s="31">
        <f t="shared" si="38"/>
        <v>0</v>
      </c>
      <c r="E74" s="31">
        <f t="shared" si="37"/>
        <v>0</v>
      </c>
      <c r="F74" s="31">
        <f t="shared" si="37"/>
        <v>0</v>
      </c>
      <c r="G74" s="31">
        <f t="shared" si="37"/>
        <v>0</v>
      </c>
      <c r="H74" s="31">
        <f t="shared" si="37"/>
        <v>0</v>
      </c>
      <c r="I74" s="31">
        <f t="shared" si="37"/>
        <v>0</v>
      </c>
      <c r="J74" s="31">
        <f t="shared" si="37"/>
        <v>0</v>
      </c>
      <c r="K74" s="31">
        <f t="shared" si="37"/>
        <v>0</v>
      </c>
      <c r="L74" s="31">
        <f t="shared" si="37"/>
        <v>0</v>
      </c>
      <c r="M74" s="31">
        <f t="shared" si="37"/>
        <v>0</v>
      </c>
      <c r="N74" s="31"/>
      <c r="O74" s="31">
        <f t="shared" si="37"/>
        <v>0</v>
      </c>
      <c r="P74" s="31">
        <f t="shared" si="37"/>
        <v>0</v>
      </c>
      <c r="Q74" s="31">
        <f t="shared" si="37"/>
        <v>0</v>
      </c>
      <c r="R74" s="31">
        <f t="shared" si="37"/>
        <v>0</v>
      </c>
      <c r="S74" s="31">
        <f t="shared" si="37"/>
        <v>0</v>
      </c>
      <c r="T74" s="31">
        <f t="shared" si="37"/>
        <v>0</v>
      </c>
      <c r="U74" s="31">
        <f t="shared" si="37"/>
        <v>0</v>
      </c>
      <c r="V74" s="31">
        <f t="shared" si="37"/>
        <v>0</v>
      </c>
      <c r="W74" s="31">
        <f t="shared" si="37"/>
        <v>0</v>
      </c>
      <c r="X74" s="31">
        <f t="shared" si="37"/>
        <v>0</v>
      </c>
      <c r="Y74" s="31">
        <f t="shared" si="37"/>
        <v>0</v>
      </c>
      <c r="Z74" s="31">
        <f t="shared" si="37"/>
        <v>0</v>
      </c>
      <c r="AA74" s="31">
        <f t="shared" si="37"/>
        <v>0</v>
      </c>
      <c r="AB74" s="31">
        <f t="shared" si="37"/>
        <v>0</v>
      </c>
      <c r="AC74" s="31">
        <f t="shared" si="37"/>
        <v>0</v>
      </c>
    </row>
    <row r="75" spans="2:29" s="32" customFormat="1" ht="12" hidden="1" x14ac:dyDescent="0.25">
      <c r="B75" s="34">
        <f t="shared" si="39"/>
        <v>3</v>
      </c>
      <c r="C75" s="31"/>
      <c r="D75" s="31">
        <f t="shared" si="38"/>
        <v>0</v>
      </c>
      <c r="E75" s="31">
        <f t="shared" si="37"/>
        <v>0</v>
      </c>
      <c r="F75" s="31">
        <f t="shared" si="37"/>
        <v>0</v>
      </c>
      <c r="G75" s="31">
        <f t="shared" si="37"/>
        <v>0</v>
      </c>
      <c r="H75" s="31">
        <f t="shared" si="37"/>
        <v>0</v>
      </c>
      <c r="I75" s="31">
        <f t="shared" si="37"/>
        <v>0</v>
      </c>
      <c r="J75" s="31">
        <f t="shared" si="37"/>
        <v>0</v>
      </c>
      <c r="K75" s="31">
        <f t="shared" si="37"/>
        <v>0</v>
      </c>
      <c r="L75" s="31">
        <f t="shared" si="37"/>
        <v>0</v>
      </c>
      <c r="M75" s="31">
        <f t="shared" si="37"/>
        <v>0</v>
      </c>
      <c r="N75" s="31"/>
      <c r="O75" s="31">
        <f t="shared" si="37"/>
        <v>0</v>
      </c>
      <c r="P75" s="31">
        <f t="shared" si="37"/>
        <v>0</v>
      </c>
      <c r="Q75" s="31">
        <f t="shared" si="37"/>
        <v>0</v>
      </c>
      <c r="R75" s="31">
        <f t="shared" si="37"/>
        <v>0</v>
      </c>
      <c r="S75" s="31">
        <f t="shared" si="37"/>
        <v>0</v>
      </c>
      <c r="T75" s="31">
        <f t="shared" si="37"/>
        <v>0</v>
      </c>
      <c r="U75" s="31">
        <f t="shared" si="37"/>
        <v>0</v>
      </c>
      <c r="V75" s="31">
        <f t="shared" si="37"/>
        <v>0</v>
      </c>
      <c r="W75" s="31">
        <f t="shared" si="37"/>
        <v>0</v>
      </c>
      <c r="X75" s="31">
        <f t="shared" si="37"/>
        <v>0</v>
      </c>
      <c r="Y75" s="31">
        <f t="shared" si="37"/>
        <v>0</v>
      </c>
      <c r="Z75" s="31">
        <f t="shared" si="37"/>
        <v>0</v>
      </c>
      <c r="AA75" s="31">
        <f t="shared" si="37"/>
        <v>0</v>
      </c>
      <c r="AB75" s="31">
        <f t="shared" si="37"/>
        <v>0</v>
      </c>
      <c r="AC75" s="31">
        <f t="shared" si="37"/>
        <v>0</v>
      </c>
    </row>
    <row r="76" spans="2:29" s="32" customFormat="1" ht="12" hidden="1" x14ac:dyDescent="0.25">
      <c r="B76" s="34">
        <f t="shared" si="39"/>
        <v>4</v>
      </c>
      <c r="C76" s="31"/>
      <c r="D76" s="31">
        <f t="shared" si="38"/>
        <v>0</v>
      </c>
      <c r="E76" s="31">
        <f t="shared" si="37"/>
        <v>0</v>
      </c>
      <c r="F76" s="31">
        <f t="shared" si="37"/>
        <v>0</v>
      </c>
      <c r="G76" s="31">
        <f t="shared" si="37"/>
        <v>0</v>
      </c>
      <c r="H76" s="31">
        <f t="shared" si="37"/>
        <v>0</v>
      </c>
      <c r="I76" s="31">
        <f t="shared" si="37"/>
        <v>0</v>
      </c>
      <c r="J76" s="31">
        <f t="shared" si="37"/>
        <v>0</v>
      </c>
      <c r="K76" s="31">
        <f t="shared" si="37"/>
        <v>0</v>
      </c>
      <c r="L76" s="31">
        <f t="shared" si="37"/>
        <v>0</v>
      </c>
      <c r="M76" s="31">
        <f t="shared" si="37"/>
        <v>0</v>
      </c>
      <c r="N76" s="31"/>
      <c r="O76" s="31">
        <f t="shared" si="37"/>
        <v>0</v>
      </c>
      <c r="P76" s="31">
        <f t="shared" si="37"/>
        <v>0</v>
      </c>
      <c r="Q76" s="31">
        <f t="shared" si="37"/>
        <v>0</v>
      </c>
      <c r="R76" s="31">
        <f t="shared" si="37"/>
        <v>0</v>
      </c>
      <c r="S76" s="31">
        <f t="shared" si="37"/>
        <v>0</v>
      </c>
      <c r="T76" s="31">
        <f t="shared" si="37"/>
        <v>0</v>
      </c>
      <c r="U76" s="31">
        <f t="shared" si="37"/>
        <v>0</v>
      </c>
      <c r="V76" s="31">
        <f t="shared" si="37"/>
        <v>0</v>
      </c>
      <c r="W76" s="31">
        <f t="shared" si="37"/>
        <v>0</v>
      </c>
      <c r="X76" s="31">
        <f t="shared" si="37"/>
        <v>0</v>
      </c>
      <c r="Y76" s="31">
        <f t="shared" si="37"/>
        <v>0</v>
      </c>
      <c r="Z76" s="31">
        <f t="shared" si="37"/>
        <v>0</v>
      </c>
      <c r="AA76" s="31">
        <f t="shared" si="37"/>
        <v>0</v>
      </c>
      <c r="AB76" s="31">
        <f t="shared" si="37"/>
        <v>0</v>
      </c>
      <c r="AC76" s="31">
        <f t="shared" si="37"/>
        <v>0</v>
      </c>
    </row>
    <row r="77" spans="2:29" s="32" customFormat="1" ht="12" hidden="1" x14ac:dyDescent="0.25">
      <c r="B77" s="34">
        <f t="shared" si="39"/>
        <v>5</v>
      </c>
      <c r="C77" s="31"/>
      <c r="D77" s="31">
        <f t="shared" si="38"/>
        <v>0</v>
      </c>
      <c r="E77" s="31">
        <f t="shared" si="37"/>
        <v>0</v>
      </c>
      <c r="F77" s="31">
        <f t="shared" si="37"/>
        <v>0</v>
      </c>
      <c r="G77" s="31">
        <f t="shared" si="37"/>
        <v>0</v>
      </c>
      <c r="H77" s="31">
        <f t="shared" si="37"/>
        <v>0</v>
      </c>
      <c r="I77" s="31">
        <f t="shared" si="37"/>
        <v>0</v>
      </c>
      <c r="J77" s="31">
        <f t="shared" si="37"/>
        <v>0</v>
      </c>
      <c r="K77" s="31">
        <f t="shared" si="37"/>
        <v>0</v>
      </c>
      <c r="L77" s="31">
        <f t="shared" si="37"/>
        <v>0</v>
      </c>
      <c r="M77" s="31">
        <f t="shared" si="37"/>
        <v>0</v>
      </c>
      <c r="N77" s="31"/>
      <c r="O77" s="31">
        <f t="shared" si="37"/>
        <v>0</v>
      </c>
      <c r="P77" s="31">
        <f t="shared" si="37"/>
        <v>0</v>
      </c>
      <c r="Q77" s="31">
        <f t="shared" si="37"/>
        <v>0</v>
      </c>
      <c r="R77" s="31">
        <f t="shared" si="37"/>
        <v>0</v>
      </c>
      <c r="S77" s="31">
        <f t="shared" si="37"/>
        <v>0</v>
      </c>
      <c r="T77" s="31">
        <f t="shared" si="37"/>
        <v>0</v>
      </c>
      <c r="U77" s="31">
        <f t="shared" si="37"/>
        <v>0</v>
      </c>
      <c r="V77" s="31">
        <f t="shared" si="37"/>
        <v>0</v>
      </c>
      <c r="W77" s="31">
        <f t="shared" si="37"/>
        <v>0</v>
      </c>
      <c r="X77" s="31">
        <f t="shared" si="37"/>
        <v>0</v>
      </c>
      <c r="Y77" s="31">
        <f t="shared" si="37"/>
        <v>0</v>
      </c>
      <c r="Z77" s="31">
        <f t="shared" si="37"/>
        <v>0</v>
      </c>
      <c r="AA77" s="31">
        <f t="shared" si="37"/>
        <v>0</v>
      </c>
      <c r="AB77" s="31">
        <f t="shared" si="37"/>
        <v>0</v>
      </c>
      <c r="AC77" s="31">
        <f t="shared" si="37"/>
        <v>0</v>
      </c>
    </row>
    <row r="78" spans="2:29" s="32" customFormat="1" ht="12" hidden="1" x14ac:dyDescent="0.25">
      <c r="B78" s="34">
        <f t="shared" si="39"/>
        <v>6</v>
      </c>
      <c r="C78" s="31"/>
      <c r="D78" s="31">
        <f t="shared" si="38"/>
        <v>0</v>
      </c>
      <c r="E78" s="31">
        <f t="shared" si="37"/>
        <v>0</v>
      </c>
      <c r="F78" s="31">
        <f t="shared" si="37"/>
        <v>0</v>
      </c>
      <c r="G78" s="31">
        <f t="shared" si="37"/>
        <v>0</v>
      </c>
      <c r="H78" s="31">
        <f t="shared" si="37"/>
        <v>0</v>
      </c>
      <c r="I78" s="31">
        <f t="shared" si="37"/>
        <v>0</v>
      </c>
      <c r="J78" s="31">
        <f t="shared" si="37"/>
        <v>0</v>
      </c>
      <c r="K78" s="31">
        <f t="shared" si="37"/>
        <v>0</v>
      </c>
      <c r="L78" s="31">
        <f t="shared" si="37"/>
        <v>0</v>
      </c>
      <c r="M78" s="31">
        <f t="shared" si="37"/>
        <v>0</v>
      </c>
      <c r="N78" s="31"/>
      <c r="O78" s="31">
        <f t="shared" si="37"/>
        <v>0</v>
      </c>
      <c r="P78" s="31">
        <f t="shared" si="37"/>
        <v>0</v>
      </c>
      <c r="Q78" s="31">
        <f t="shared" si="37"/>
        <v>0</v>
      </c>
      <c r="R78" s="31">
        <f t="shared" si="37"/>
        <v>0</v>
      </c>
      <c r="S78" s="31">
        <f t="shared" si="37"/>
        <v>0</v>
      </c>
      <c r="T78" s="31">
        <f t="shared" si="37"/>
        <v>0</v>
      </c>
      <c r="U78" s="31">
        <f t="shared" si="37"/>
        <v>0</v>
      </c>
      <c r="V78" s="31">
        <f t="shared" si="37"/>
        <v>0</v>
      </c>
      <c r="W78" s="31">
        <f t="shared" si="37"/>
        <v>0</v>
      </c>
      <c r="X78" s="31">
        <f t="shared" si="37"/>
        <v>0</v>
      </c>
      <c r="Y78" s="31">
        <f t="shared" si="37"/>
        <v>0</v>
      </c>
      <c r="Z78" s="31">
        <f t="shared" si="37"/>
        <v>0</v>
      </c>
      <c r="AA78" s="31">
        <f t="shared" si="37"/>
        <v>0</v>
      </c>
      <c r="AB78" s="31">
        <f t="shared" si="37"/>
        <v>0</v>
      </c>
      <c r="AC78" s="31">
        <f t="shared" si="37"/>
        <v>0</v>
      </c>
    </row>
    <row r="79" spans="2:29" s="32" customFormat="1" ht="12" hidden="1" x14ac:dyDescent="0.25">
      <c r="B79" s="34">
        <f t="shared" si="39"/>
        <v>7</v>
      </c>
      <c r="C79" s="33"/>
      <c r="D79" s="31">
        <f t="shared" si="38"/>
        <v>0</v>
      </c>
      <c r="E79" s="31">
        <f t="shared" si="37"/>
        <v>0</v>
      </c>
      <c r="F79" s="31">
        <f t="shared" si="37"/>
        <v>0</v>
      </c>
      <c r="G79" s="31">
        <f t="shared" si="37"/>
        <v>0</v>
      </c>
      <c r="H79" s="31">
        <f t="shared" si="37"/>
        <v>0</v>
      </c>
      <c r="I79" s="31">
        <f t="shared" si="37"/>
        <v>0</v>
      </c>
      <c r="J79" s="31">
        <f t="shared" si="37"/>
        <v>0</v>
      </c>
      <c r="K79" s="31">
        <f t="shared" si="37"/>
        <v>0</v>
      </c>
      <c r="L79" s="31">
        <f t="shared" si="37"/>
        <v>0</v>
      </c>
      <c r="M79" s="31">
        <f t="shared" si="37"/>
        <v>0</v>
      </c>
      <c r="N79" s="31"/>
      <c r="O79" s="31">
        <f t="shared" si="37"/>
        <v>0</v>
      </c>
      <c r="P79" s="31">
        <f t="shared" si="37"/>
        <v>0</v>
      </c>
      <c r="Q79" s="31">
        <f t="shared" si="37"/>
        <v>0</v>
      </c>
      <c r="R79" s="31">
        <f t="shared" si="37"/>
        <v>0</v>
      </c>
      <c r="S79" s="31">
        <f t="shared" si="37"/>
        <v>0</v>
      </c>
      <c r="T79" s="31">
        <f t="shared" si="37"/>
        <v>0</v>
      </c>
      <c r="U79" s="31">
        <f t="shared" si="37"/>
        <v>0</v>
      </c>
      <c r="V79" s="31">
        <f t="shared" si="37"/>
        <v>0</v>
      </c>
      <c r="W79" s="31">
        <f t="shared" si="37"/>
        <v>0</v>
      </c>
      <c r="X79" s="31">
        <f t="shared" si="37"/>
        <v>0</v>
      </c>
      <c r="Y79" s="31">
        <f t="shared" si="37"/>
        <v>0</v>
      </c>
      <c r="Z79" s="31">
        <f t="shared" si="37"/>
        <v>0</v>
      </c>
      <c r="AA79" s="31">
        <f t="shared" si="37"/>
        <v>0</v>
      </c>
      <c r="AB79" s="31">
        <f t="shared" si="37"/>
        <v>0</v>
      </c>
      <c r="AC79" s="31">
        <f t="shared" si="37"/>
        <v>0</v>
      </c>
    </row>
    <row r="80" spans="2:29" s="32" customFormat="1" ht="12" hidden="1" x14ac:dyDescent="0.25">
      <c r="B80" s="34">
        <f t="shared" si="39"/>
        <v>8</v>
      </c>
      <c r="C80" s="33"/>
      <c r="D80" s="31">
        <f t="shared" si="38"/>
        <v>0</v>
      </c>
      <c r="E80" s="31">
        <f t="shared" si="37"/>
        <v>0</v>
      </c>
      <c r="F80" s="31">
        <f t="shared" si="37"/>
        <v>0</v>
      </c>
      <c r="G80" s="31">
        <f t="shared" si="37"/>
        <v>0</v>
      </c>
      <c r="H80" s="31">
        <f t="shared" si="37"/>
        <v>0</v>
      </c>
      <c r="I80" s="31">
        <f t="shared" si="37"/>
        <v>0</v>
      </c>
      <c r="J80" s="31">
        <f t="shared" si="37"/>
        <v>0</v>
      </c>
      <c r="K80" s="31">
        <f t="shared" si="37"/>
        <v>0</v>
      </c>
      <c r="L80" s="31">
        <f t="shared" si="37"/>
        <v>0</v>
      </c>
      <c r="M80" s="31">
        <f t="shared" si="37"/>
        <v>0</v>
      </c>
      <c r="N80" s="31"/>
      <c r="O80" s="31">
        <f t="shared" si="37"/>
        <v>0</v>
      </c>
      <c r="P80" s="31">
        <f t="shared" si="37"/>
        <v>0</v>
      </c>
      <c r="Q80" s="31">
        <f t="shared" si="37"/>
        <v>0</v>
      </c>
      <c r="R80" s="31">
        <f t="shared" si="37"/>
        <v>0</v>
      </c>
      <c r="S80" s="31">
        <f t="shared" si="37"/>
        <v>0</v>
      </c>
      <c r="T80" s="31">
        <f t="shared" si="37"/>
        <v>0</v>
      </c>
      <c r="U80" s="31">
        <f t="shared" si="37"/>
        <v>0</v>
      </c>
      <c r="V80" s="31">
        <f t="shared" si="37"/>
        <v>0</v>
      </c>
      <c r="W80" s="31">
        <f t="shared" si="37"/>
        <v>0</v>
      </c>
      <c r="X80" s="31">
        <f t="shared" si="37"/>
        <v>0</v>
      </c>
      <c r="Y80" s="31">
        <f t="shared" si="37"/>
        <v>0</v>
      </c>
      <c r="Z80" s="31">
        <f t="shared" si="37"/>
        <v>0</v>
      </c>
      <c r="AA80" s="31">
        <f t="shared" si="37"/>
        <v>0</v>
      </c>
      <c r="AB80" s="31">
        <f t="shared" si="37"/>
        <v>0</v>
      </c>
      <c r="AC80" s="31">
        <f t="shared" si="37"/>
        <v>0</v>
      </c>
    </row>
    <row r="81" spans="2:29" s="32" customFormat="1" ht="12" hidden="1" x14ac:dyDescent="0.25">
      <c r="B81" s="34">
        <f t="shared" si="39"/>
        <v>9</v>
      </c>
      <c r="C81" s="33"/>
      <c r="D81" s="31">
        <f t="shared" si="38"/>
        <v>0</v>
      </c>
      <c r="E81" s="31">
        <f t="shared" si="37"/>
        <v>0</v>
      </c>
      <c r="F81" s="31">
        <f t="shared" si="37"/>
        <v>0</v>
      </c>
      <c r="G81" s="31">
        <f t="shared" si="37"/>
        <v>0</v>
      </c>
      <c r="H81" s="31">
        <f t="shared" si="37"/>
        <v>0</v>
      </c>
      <c r="I81" s="31">
        <f t="shared" si="37"/>
        <v>0</v>
      </c>
      <c r="J81" s="31">
        <f t="shared" si="37"/>
        <v>0</v>
      </c>
      <c r="K81" s="31">
        <f t="shared" si="37"/>
        <v>0</v>
      </c>
      <c r="L81" s="31">
        <f t="shared" si="37"/>
        <v>0</v>
      </c>
      <c r="M81" s="31">
        <f t="shared" si="37"/>
        <v>0</v>
      </c>
      <c r="N81" s="31"/>
      <c r="O81" s="31">
        <f t="shared" si="37"/>
        <v>0</v>
      </c>
      <c r="P81" s="31">
        <f t="shared" si="37"/>
        <v>0</v>
      </c>
      <c r="Q81" s="31">
        <f t="shared" si="37"/>
        <v>0</v>
      </c>
      <c r="R81" s="31">
        <f t="shared" si="37"/>
        <v>0</v>
      </c>
      <c r="S81" s="31">
        <f t="shared" si="37"/>
        <v>0</v>
      </c>
      <c r="T81" s="31">
        <f t="shared" si="37"/>
        <v>0</v>
      </c>
      <c r="U81" s="31">
        <f t="shared" si="37"/>
        <v>0</v>
      </c>
      <c r="V81" s="31">
        <f t="shared" si="37"/>
        <v>0</v>
      </c>
      <c r="W81" s="31">
        <f t="shared" si="37"/>
        <v>0</v>
      </c>
      <c r="X81" s="31">
        <f t="shared" si="37"/>
        <v>0</v>
      </c>
      <c r="Y81" s="31">
        <f t="shared" si="37"/>
        <v>0</v>
      </c>
      <c r="Z81" s="31">
        <f t="shared" si="37"/>
        <v>0</v>
      </c>
      <c r="AA81" s="31">
        <f t="shared" si="37"/>
        <v>0</v>
      </c>
      <c r="AB81" s="31">
        <f t="shared" si="37"/>
        <v>0</v>
      </c>
      <c r="AC81" s="31">
        <f t="shared" si="37"/>
        <v>0</v>
      </c>
    </row>
    <row r="82" spans="2:29" s="32" customFormat="1" ht="12" hidden="1" x14ac:dyDescent="0.25">
      <c r="B82" s="34">
        <f t="shared" si="39"/>
        <v>10</v>
      </c>
      <c r="C82" s="33"/>
      <c r="D82" s="31">
        <f t="shared" si="38"/>
        <v>0</v>
      </c>
      <c r="E82" s="31">
        <f t="shared" si="37"/>
        <v>0</v>
      </c>
      <c r="F82" s="31">
        <f t="shared" si="37"/>
        <v>0</v>
      </c>
      <c r="G82" s="31">
        <f t="shared" si="37"/>
        <v>0</v>
      </c>
      <c r="H82" s="31">
        <f t="shared" si="37"/>
        <v>0</v>
      </c>
      <c r="I82" s="31">
        <f t="shared" si="37"/>
        <v>0</v>
      </c>
      <c r="J82" s="31">
        <f t="shared" si="37"/>
        <v>0</v>
      </c>
      <c r="K82" s="31">
        <f t="shared" si="37"/>
        <v>0</v>
      </c>
      <c r="L82" s="31">
        <f t="shared" si="37"/>
        <v>0</v>
      </c>
      <c r="M82" s="31">
        <f t="shared" si="37"/>
        <v>0</v>
      </c>
      <c r="N82" s="31"/>
      <c r="O82" s="31">
        <f t="shared" si="37"/>
        <v>0</v>
      </c>
      <c r="P82" s="31">
        <f t="shared" si="37"/>
        <v>0</v>
      </c>
      <c r="Q82" s="31">
        <f t="shared" si="37"/>
        <v>0</v>
      </c>
      <c r="R82" s="31">
        <f t="shared" si="37"/>
        <v>0</v>
      </c>
      <c r="S82" s="31">
        <f t="shared" si="37"/>
        <v>0</v>
      </c>
      <c r="T82" s="31">
        <f t="shared" si="37"/>
        <v>0</v>
      </c>
      <c r="U82" s="31">
        <f t="shared" si="37"/>
        <v>0</v>
      </c>
      <c r="V82" s="31">
        <f t="shared" si="37"/>
        <v>0</v>
      </c>
      <c r="W82" s="31">
        <f t="shared" si="37"/>
        <v>0</v>
      </c>
      <c r="X82" s="31">
        <f t="shared" si="37"/>
        <v>0</v>
      </c>
      <c r="Y82" s="31">
        <f t="shared" si="37"/>
        <v>0</v>
      </c>
      <c r="Z82" s="31">
        <f t="shared" si="37"/>
        <v>0</v>
      </c>
      <c r="AA82" s="31">
        <f t="shared" si="37"/>
        <v>0</v>
      </c>
      <c r="AB82" s="31">
        <f t="shared" si="37"/>
        <v>0</v>
      </c>
      <c r="AC82" s="31">
        <f t="shared" si="37"/>
        <v>0</v>
      </c>
    </row>
    <row r="83" spans="2:29" hidden="1" x14ac:dyDescent="0.3"/>
    <row r="85" spans="2:29" x14ac:dyDescent="0.3">
      <c r="B85" s="38" t="s">
        <v>25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2:29" x14ac:dyDescent="0.3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2:29" x14ac:dyDescent="0.3">
      <c r="B87" s="43"/>
      <c r="C87" s="42" t="s">
        <v>31</v>
      </c>
      <c r="D87" s="42" t="s">
        <v>32</v>
      </c>
      <c r="E87" s="42" t="s">
        <v>33</v>
      </c>
      <c r="F87" s="42" t="s">
        <v>34</v>
      </c>
      <c r="G87" s="42" t="s">
        <v>35</v>
      </c>
      <c r="H87" s="42" t="s">
        <v>36</v>
      </c>
      <c r="I87" s="42" t="s">
        <v>37</v>
      </c>
      <c r="J87" s="42" t="s">
        <v>38</v>
      </c>
      <c r="K87" s="42" t="s">
        <v>39</v>
      </c>
      <c r="L87" s="42" t="s">
        <v>40</v>
      </c>
      <c r="M87" s="42" t="s">
        <v>41</v>
      </c>
      <c r="N87" s="42"/>
    </row>
    <row r="88" spans="2:29" x14ac:dyDescent="0.3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2:29" x14ac:dyDescent="0.3">
      <c r="B89" s="43" t="s">
        <v>114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2:29" x14ac:dyDescent="0.3">
      <c r="B90" s="43" t="s">
        <v>43</v>
      </c>
      <c r="C90" s="41">
        <f t="shared" ref="C90:M90" si="40">(C27-C31)/1000</f>
        <v>100</v>
      </c>
      <c r="D90" s="41">
        <f t="shared" si="40"/>
        <v>10</v>
      </c>
      <c r="E90" s="41">
        <f t="shared" si="40"/>
        <v>11</v>
      </c>
      <c r="F90" s="41">
        <f t="shared" si="40"/>
        <v>12.1</v>
      </c>
      <c r="G90" s="41">
        <f t="shared" si="40"/>
        <v>13.31</v>
      </c>
      <c r="H90" s="41">
        <f t="shared" si="40"/>
        <v>14.641</v>
      </c>
      <c r="I90" s="41">
        <f t="shared" si="40"/>
        <v>16.1051</v>
      </c>
      <c r="J90" s="41">
        <f t="shared" si="40"/>
        <v>17.715610000000002</v>
      </c>
      <c r="K90" s="41">
        <f t="shared" si="40"/>
        <v>19.487171000000004</v>
      </c>
      <c r="L90" s="41">
        <f t="shared" si="40"/>
        <v>21.435888100000003</v>
      </c>
      <c r="M90" s="41">
        <f t="shared" si="40"/>
        <v>23.579476910000004</v>
      </c>
      <c r="N90" s="41"/>
    </row>
    <row r="91" spans="2:29" x14ac:dyDescent="0.3">
      <c r="B91" s="43" t="s">
        <v>42</v>
      </c>
      <c r="C91" s="41">
        <f t="shared" ref="C91:M91" si="41">C24/1000</f>
        <v>0</v>
      </c>
      <c r="D91" s="41">
        <f t="shared" si="41"/>
        <v>10</v>
      </c>
      <c r="E91" s="41">
        <f t="shared" si="41"/>
        <v>11</v>
      </c>
      <c r="F91" s="41">
        <f t="shared" si="41"/>
        <v>12.1</v>
      </c>
      <c r="G91" s="41">
        <f t="shared" si="41"/>
        <v>13.31</v>
      </c>
      <c r="H91" s="41">
        <f t="shared" si="41"/>
        <v>14.641</v>
      </c>
      <c r="I91" s="41">
        <f t="shared" si="41"/>
        <v>16.1051</v>
      </c>
      <c r="J91" s="41">
        <f t="shared" si="41"/>
        <v>17.715610000000002</v>
      </c>
      <c r="K91" s="41">
        <f t="shared" si="41"/>
        <v>19.487171000000004</v>
      </c>
      <c r="L91" s="41">
        <f t="shared" si="41"/>
        <v>21.435888100000003</v>
      </c>
      <c r="M91" s="41">
        <f t="shared" si="41"/>
        <v>23.579476910000004</v>
      </c>
      <c r="N91" s="41"/>
    </row>
    <row r="92" spans="2:29" x14ac:dyDescent="0.3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2:29" x14ac:dyDescent="0.3">
      <c r="B93" s="43" t="s">
        <v>50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2:29" x14ac:dyDescent="0.3">
      <c r="B94" s="43" t="str">
        <f t="shared" ref="B94:B99" si="42">B22</f>
        <v>Dotation initiale</v>
      </c>
      <c r="C94" s="41">
        <f t="shared" ref="C94:M94" si="43">C22/1000</f>
        <v>100</v>
      </c>
      <c r="D94" s="41">
        <f t="shared" si="43"/>
        <v>0</v>
      </c>
      <c r="E94" s="41">
        <f t="shared" si="43"/>
        <v>0</v>
      </c>
      <c r="F94" s="41">
        <f t="shared" si="43"/>
        <v>0</v>
      </c>
      <c r="G94" s="41">
        <f t="shared" si="43"/>
        <v>0</v>
      </c>
      <c r="H94" s="41">
        <f t="shared" si="43"/>
        <v>0</v>
      </c>
      <c r="I94" s="41">
        <f t="shared" si="43"/>
        <v>0</v>
      </c>
      <c r="J94" s="41">
        <f t="shared" si="43"/>
        <v>0</v>
      </c>
      <c r="K94" s="41">
        <f t="shared" si="43"/>
        <v>0</v>
      </c>
      <c r="L94" s="41">
        <f t="shared" si="43"/>
        <v>0</v>
      </c>
      <c r="M94" s="41">
        <f t="shared" si="43"/>
        <v>0</v>
      </c>
      <c r="N94" s="41"/>
    </row>
    <row r="95" spans="2:29" x14ac:dyDescent="0.3">
      <c r="B95" s="43" t="str">
        <f t="shared" si="42"/>
        <v>Ressources récurr. affectées</v>
      </c>
      <c r="C95" s="41">
        <f t="shared" ref="C95:M95" si="44">C23/1000</f>
        <v>0</v>
      </c>
      <c r="D95" s="41">
        <f t="shared" si="44"/>
        <v>0</v>
      </c>
      <c r="E95" s="41">
        <f t="shared" si="44"/>
        <v>0</v>
      </c>
      <c r="F95" s="41">
        <f t="shared" si="44"/>
        <v>0</v>
      </c>
      <c r="G95" s="41">
        <f t="shared" si="44"/>
        <v>0</v>
      </c>
      <c r="H95" s="41">
        <f t="shared" si="44"/>
        <v>0</v>
      </c>
      <c r="I95" s="41">
        <f t="shared" si="44"/>
        <v>0</v>
      </c>
      <c r="J95" s="41">
        <f t="shared" si="44"/>
        <v>0</v>
      </c>
      <c r="K95" s="41">
        <f t="shared" si="44"/>
        <v>0</v>
      </c>
      <c r="L95" s="41">
        <f t="shared" si="44"/>
        <v>0</v>
      </c>
      <c r="M95" s="41">
        <f t="shared" si="44"/>
        <v>0</v>
      </c>
      <c r="N95" s="41"/>
    </row>
    <row r="96" spans="2:29" x14ac:dyDescent="0.3">
      <c r="B96" s="43" t="str">
        <f t="shared" si="42"/>
        <v>Econ. auto-générées</v>
      </c>
      <c r="C96" s="41">
        <f t="shared" ref="C96:M96" si="45">C24/1000</f>
        <v>0</v>
      </c>
      <c r="D96" s="41">
        <f t="shared" si="45"/>
        <v>10</v>
      </c>
      <c r="E96" s="41">
        <f t="shared" si="45"/>
        <v>11</v>
      </c>
      <c r="F96" s="41">
        <f t="shared" si="45"/>
        <v>12.1</v>
      </c>
      <c r="G96" s="41">
        <f t="shared" si="45"/>
        <v>13.31</v>
      </c>
      <c r="H96" s="41">
        <f t="shared" si="45"/>
        <v>14.641</v>
      </c>
      <c r="I96" s="41">
        <f t="shared" si="45"/>
        <v>16.1051</v>
      </c>
      <c r="J96" s="41">
        <f t="shared" si="45"/>
        <v>17.715610000000002</v>
      </c>
      <c r="K96" s="41">
        <f t="shared" si="45"/>
        <v>19.487171000000004</v>
      </c>
      <c r="L96" s="41">
        <f t="shared" si="45"/>
        <v>21.435888100000003</v>
      </c>
      <c r="M96" s="41">
        <f t="shared" si="45"/>
        <v>23.579476910000004</v>
      </c>
      <c r="N96" s="41"/>
    </row>
    <row r="97" spans="2:14" x14ac:dyDescent="0.3">
      <c r="B97" s="43" t="str">
        <f t="shared" si="42"/>
        <v>Emprunt</v>
      </c>
      <c r="C97" s="41">
        <f t="shared" ref="C97:M97" si="46">C25/1000</f>
        <v>0</v>
      </c>
      <c r="D97" s="41">
        <f t="shared" si="46"/>
        <v>0</v>
      </c>
      <c r="E97" s="41">
        <f t="shared" si="46"/>
        <v>0</v>
      </c>
      <c r="F97" s="41">
        <f t="shared" si="46"/>
        <v>0</v>
      </c>
      <c r="G97" s="41">
        <f t="shared" si="46"/>
        <v>0</v>
      </c>
      <c r="H97" s="41">
        <f t="shared" si="46"/>
        <v>0</v>
      </c>
      <c r="I97" s="41">
        <f t="shared" si="46"/>
        <v>0</v>
      </c>
      <c r="J97" s="41">
        <f t="shared" si="46"/>
        <v>0</v>
      </c>
      <c r="K97" s="41">
        <f t="shared" si="46"/>
        <v>0</v>
      </c>
      <c r="L97" s="41">
        <f t="shared" si="46"/>
        <v>0</v>
      </c>
      <c r="M97" s="41">
        <f t="shared" si="46"/>
        <v>0</v>
      </c>
      <c r="N97" s="41"/>
    </row>
    <row r="98" spans="2:14" x14ac:dyDescent="0.3">
      <c r="B98" s="43" t="str">
        <f t="shared" si="42"/>
        <v>Report stock N-1</v>
      </c>
      <c r="C98" s="41">
        <f t="shared" ref="C98:M98" si="47">C26/1000</f>
        <v>0</v>
      </c>
      <c r="D98" s="41">
        <f t="shared" si="47"/>
        <v>0</v>
      </c>
      <c r="E98" s="41">
        <f t="shared" si="47"/>
        <v>0</v>
      </c>
      <c r="F98" s="41">
        <f t="shared" si="47"/>
        <v>0</v>
      </c>
      <c r="G98" s="41">
        <f t="shared" si="47"/>
        <v>0</v>
      </c>
      <c r="H98" s="41">
        <f t="shared" si="47"/>
        <v>0</v>
      </c>
      <c r="I98" s="41">
        <f t="shared" si="47"/>
        <v>0</v>
      </c>
      <c r="J98" s="41">
        <f t="shared" si="47"/>
        <v>0</v>
      </c>
      <c r="K98" s="41">
        <f t="shared" si="47"/>
        <v>0</v>
      </c>
      <c r="L98" s="41">
        <f t="shared" si="47"/>
        <v>0</v>
      </c>
      <c r="M98" s="41">
        <f t="shared" si="47"/>
        <v>0</v>
      </c>
      <c r="N98" s="41"/>
    </row>
    <row r="99" spans="2:14" x14ac:dyDescent="0.3">
      <c r="B99" s="43" t="str">
        <f t="shared" si="42"/>
        <v>TOTAL</v>
      </c>
      <c r="C99" s="41">
        <f t="shared" ref="C99:M99" si="48">C27/1000</f>
        <v>100</v>
      </c>
      <c r="D99" s="41">
        <f t="shared" si="48"/>
        <v>10</v>
      </c>
      <c r="E99" s="41">
        <f t="shared" si="48"/>
        <v>11</v>
      </c>
      <c r="F99" s="41">
        <f t="shared" si="48"/>
        <v>12.1</v>
      </c>
      <c r="G99" s="41">
        <f t="shared" si="48"/>
        <v>13.31</v>
      </c>
      <c r="H99" s="41">
        <f t="shared" si="48"/>
        <v>14.641</v>
      </c>
      <c r="I99" s="41">
        <f t="shared" si="48"/>
        <v>16.1051</v>
      </c>
      <c r="J99" s="41">
        <f t="shared" si="48"/>
        <v>17.715610000000002</v>
      </c>
      <c r="K99" s="41">
        <f t="shared" si="48"/>
        <v>19.487171000000004</v>
      </c>
      <c r="L99" s="41">
        <f t="shared" si="48"/>
        <v>21.435888100000003</v>
      </c>
      <c r="M99" s="41">
        <f t="shared" si="48"/>
        <v>23.579476910000004</v>
      </c>
      <c r="N99" s="41"/>
    </row>
    <row r="100" spans="2:14" x14ac:dyDescent="0.3"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3" t="s">
        <v>67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3" t="s">
        <v>30</v>
      </c>
      <c r="C102" s="41">
        <f t="shared" ref="C102:M102" si="49">C30/1000</f>
        <v>100</v>
      </c>
      <c r="D102" s="41">
        <f t="shared" si="49"/>
        <v>10</v>
      </c>
      <c r="E102" s="41">
        <f t="shared" si="49"/>
        <v>11</v>
      </c>
      <c r="F102" s="41">
        <f t="shared" si="49"/>
        <v>12.1</v>
      </c>
      <c r="G102" s="41">
        <f t="shared" si="49"/>
        <v>13.31</v>
      </c>
      <c r="H102" s="41">
        <f t="shared" si="49"/>
        <v>14.641</v>
      </c>
      <c r="I102" s="41">
        <f t="shared" si="49"/>
        <v>16.1051</v>
      </c>
      <c r="J102" s="41">
        <f t="shared" si="49"/>
        <v>17.715610000000002</v>
      </c>
      <c r="K102" s="41">
        <f t="shared" si="49"/>
        <v>19.487171000000004</v>
      </c>
      <c r="L102" s="41">
        <f t="shared" si="49"/>
        <v>21.435888100000003</v>
      </c>
      <c r="M102" s="41">
        <f t="shared" si="49"/>
        <v>23.579476910000004</v>
      </c>
      <c r="N102" s="41"/>
    </row>
    <row r="103" spans="2:14" x14ac:dyDescent="0.3">
      <c r="B103" s="43" t="str">
        <f>B22</f>
        <v>Dotation initiale</v>
      </c>
      <c r="C103" s="41">
        <f t="shared" ref="C103:M103" si="50">C22/1000</f>
        <v>100</v>
      </c>
      <c r="D103" s="41">
        <f t="shared" si="50"/>
        <v>0</v>
      </c>
      <c r="E103" s="41">
        <f t="shared" si="50"/>
        <v>0</v>
      </c>
      <c r="F103" s="41">
        <f t="shared" si="50"/>
        <v>0</v>
      </c>
      <c r="G103" s="41">
        <f t="shared" si="50"/>
        <v>0</v>
      </c>
      <c r="H103" s="41">
        <f t="shared" si="50"/>
        <v>0</v>
      </c>
      <c r="I103" s="41">
        <f t="shared" si="50"/>
        <v>0</v>
      </c>
      <c r="J103" s="41">
        <f t="shared" si="50"/>
        <v>0</v>
      </c>
      <c r="K103" s="41">
        <f t="shared" si="50"/>
        <v>0</v>
      </c>
      <c r="L103" s="41">
        <f t="shared" si="50"/>
        <v>0</v>
      </c>
      <c r="M103" s="41">
        <f t="shared" si="50"/>
        <v>0</v>
      </c>
      <c r="N103" s="41"/>
    </row>
    <row r="104" spans="2:14" x14ac:dyDescent="0.3">
      <c r="B104" s="43" t="str">
        <f>B23</f>
        <v>Ressources récurr. affectées</v>
      </c>
      <c r="C104" s="41">
        <f t="shared" ref="C104:M104" si="51">C23/1000</f>
        <v>0</v>
      </c>
      <c r="D104" s="41">
        <f t="shared" si="51"/>
        <v>0</v>
      </c>
      <c r="E104" s="41">
        <f t="shared" si="51"/>
        <v>0</v>
      </c>
      <c r="F104" s="41">
        <f t="shared" si="51"/>
        <v>0</v>
      </c>
      <c r="G104" s="41">
        <f t="shared" si="51"/>
        <v>0</v>
      </c>
      <c r="H104" s="41">
        <f t="shared" si="51"/>
        <v>0</v>
      </c>
      <c r="I104" s="41">
        <f t="shared" si="51"/>
        <v>0</v>
      </c>
      <c r="J104" s="41">
        <f t="shared" si="51"/>
        <v>0</v>
      </c>
      <c r="K104" s="41">
        <f t="shared" si="51"/>
        <v>0</v>
      </c>
      <c r="L104" s="41">
        <f t="shared" si="51"/>
        <v>0</v>
      </c>
      <c r="M104" s="41">
        <f t="shared" si="51"/>
        <v>0</v>
      </c>
      <c r="N104" s="41"/>
    </row>
    <row r="105" spans="2:14" x14ac:dyDescent="0.3">
      <c r="B105" s="43" t="str">
        <f>B24</f>
        <v>Econ. auto-générées</v>
      </c>
      <c r="C105" s="41">
        <f t="shared" ref="C105:M105" si="52">C24/1000</f>
        <v>0</v>
      </c>
      <c r="D105" s="41">
        <f t="shared" si="52"/>
        <v>10</v>
      </c>
      <c r="E105" s="41">
        <f t="shared" si="52"/>
        <v>11</v>
      </c>
      <c r="F105" s="41">
        <f t="shared" si="52"/>
        <v>12.1</v>
      </c>
      <c r="G105" s="41">
        <f t="shared" si="52"/>
        <v>13.31</v>
      </c>
      <c r="H105" s="41">
        <f t="shared" si="52"/>
        <v>14.641</v>
      </c>
      <c r="I105" s="41">
        <f t="shared" si="52"/>
        <v>16.1051</v>
      </c>
      <c r="J105" s="41">
        <f t="shared" si="52"/>
        <v>17.715610000000002</v>
      </c>
      <c r="K105" s="41">
        <f t="shared" si="52"/>
        <v>19.487171000000004</v>
      </c>
      <c r="L105" s="41">
        <f t="shared" si="52"/>
        <v>21.435888100000003</v>
      </c>
      <c r="M105" s="41">
        <f t="shared" si="52"/>
        <v>23.579476910000004</v>
      </c>
      <c r="N105" s="41"/>
    </row>
    <row r="106" spans="2:14" x14ac:dyDescent="0.3">
      <c r="B106" s="43" t="s">
        <v>1</v>
      </c>
      <c r="C106" s="41">
        <f t="shared" ref="C106:M106" si="53">(C25-C31)/1000</f>
        <v>0</v>
      </c>
      <c r="D106" s="41">
        <f t="shared" si="53"/>
        <v>0</v>
      </c>
      <c r="E106" s="41">
        <f t="shared" si="53"/>
        <v>0</v>
      </c>
      <c r="F106" s="41">
        <f t="shared" si="53"/>
        <v>0</v>
      </c>
      <c r="G106" s="41">
        <f t="shared" si="53"/>
        <v>0</v>
      </c>
      <c r="H106" s="41">
        <f t="shared" si="53"/>
        <v>0</v>
      </c>
      <c r="I106" s="41">
        <f t="shared" si="53"/>
        <v>0</v>
      </c>
      <c r="J106" s="41">
        <f t="shared" si="53"/>
        <v>0</v>
      </c>
      <c r="K106" s="41">
        <f t="shared" si="53"/>
        <v>0</v>
      </c>
      <c r="L106" s="41">
        <f t="shared" si="53"/>
        <v>0</v>
      </c>
      <c r="M106" s="41">
        <f t="shared" si="53"/>
        <v>0</v>
      </c>
      <c r="N106" s="41"/>
    </row>
    <row r="107" spans="2:14" x14ac:dyDescent="0.3">
      <c r="B107" s="43" t="str">
        <f>B26</f>
        <v>Report stock N-1</v>
      </c>
      <c r="C107" s="41">
        <f t="shared" ref="C107:M107" si="54">C26/1000</f>
        <v>0</v>
      </c>
      <c r="D107" s="41">
        <f t="shared" si="54"/>
        <v>0</v>
      </c>
      <c r="E107" s="41">
        <f t="shared" si="54"/>
        <v>0</v>
      </c>
      <c r="F107" s="41">
        <f t="shared" si="54"/>
        <v>0</v>
      </c>
      <c r="G107" s="41">
        <f t="shared" si="54"/>
        <v>0</v>
      </c>
      <c r="H107" s="41">
        <f t="shared" si="54"/>
        <v>0</v>
      </c>
      <c r="I107" s="41">
        <f t="shared" si="54"/>
        <v>0</v>
      </c>
      <c r="J107" s="41">
        <f t="shared" si="54"/>
        <v>0</v>
      </c>
      <c r="K107" s="41">
        <f t="shared" si="54"/>
        <v>0</v>
      </c>
      <c r="L107" s="41">
        <f t="shared" si="54"/>
        <v>0</v>
      </c>
      <c r="M107" s="41">
        <f t="shared" si="54"/>
        <v>0</v>
      </c>
      <c r="N107" s="41"/>
    </row>
    <row r="108" spans="2:14" x14ac:dyDescent="0.3">
      <c r="B108" s="43"/>
      <c r="C108" s="40">
        <f t="shared" ref="C108:M108" si="55">C102-SUM(C103:C107)</f>
        <v>0</v>
      </c>
      <c r="D108" s="40">
        <f t="shared" si="55"/>
        <v>0</v>
      </c>
      <c r="E108" s="40">
        <f t="shared" si="55"/>
        <v>0</v>
      </c>
      <c r="F108" s="40">
        <f t="shared" si="55"/>
        <v>0</v>
      </c>
      <c r="G108" s="40">
        <f t="shared" si="55"/>
        <v>0</v>
      </c>
      <c r="H108" s="40">
        <f t="shared" si="55"/>
        <v>0</v>
      </c>
      <c r="I108" s="40">
        <f t="shared" si="55"/>
        <v>0</v>
      </c>
      <c r="J108" s="40">
        <f t="shared" si="55"/>
        <v>0</v>
      </c>
      <c r="K108" s="40">
        <f t="shared" si="55"/>
        <v>0</v>
      </c>
      <c r="L108" s="40">
        <f t="shared" si="55"/>
        <v>0</v>
      </c>
      <c r="M108" s="40">
        <f t="shared" si="55"/>
        <v>0</v>
      </c>
      <c r="N108" s="40"/>
    </row>
    <row r="109" spans="2:14" x14ac:dyDescent="0.3"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</sheetData>
  <phoneticPr fontId="4" type="noConversion"/>
  <pageMargins left="0.7" right="0.7" top="0.75" bottom="0.75" header="0.3" footer="0.3"/>
  <ignoredErrors>
    <ignoredError sqref="C106:M106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F9F3-2363-40C0-BAF9-BD26798F19F9}">
  <sheetPr>
    <tabColor theme="4" tint="0.39997558519241921"/>
  </sheetPr>
  <dimension ref="B3:AC109"/>
  <sheetViews>
    <sheetView zoomScale="80" zoomScaleNormal="80" workbookViewId="0">
      <selection activeCell="N36" sqref="N36"/>
    </sheetView>
  </sheetViews>
  <sheetFormatPr baseColWidth="10" defaultRowHeight="14.4" x14ac:dyDescent="0.3"/>
  <cols>
    <col min="2" max="2" width="37.5546875" customWidth="1"/>
    <col min="3" max="13" width="10.33203125" customWidth="1"/>
    <col min="14" max="14" width="39" customWidth="1"/>
  </cols>
  <sheetData>
    <row r="3" spans="2:4" x14ac:dyDescent="0.3">
      <c r="B3" s="57" t="s">
        <v>68</v>
      </c>
      <c r="C3" s="52"/>
      <c r="D3" s="52"/>
    </row>
    <row r="6" spans="2:4" x14ac:dyDescent="0.3">
      <c r="B6" s="1" t="s">
        <v>11</v>
      </c>
    </row>
    <row r="7" spans="2:4" x14ac:dyDescent="0.3">
      <c r="B7" t="s">
        <v>154</v>
      </c>
      <c r="C7" s="53">
        <v>5</v>
      </c>
      <c r="D7" s="2" t="s">
        <v>155</v>
      </c>
    </row>
    <row r="8" spans="2:4" x14ac:dyDescent="0.3">
      <c r="B8" t="s">
        <v>12</v>
      </c>
      <c r="C8" s="53">
        <v>5</v>
      </c>
      <c r="D8" s="2" t="s">
        <v>13</v>
      </c>
    </row>
    <row r="9" spans="2:4" x14ac:dyDescent="0.3">
      <c r="B9" t="s">
        <v>14</v>
      </c>
      <c r="C9" s="54">
        <v>0</v>
      </c>
    </row>
    <row r="11" spans="2:4" x14ac:dyDescent="0.3">
      <c r="B11" s="1" t="s">
        <v>15</v>
      </c>
    </row>
    <row r="12" spans="2:4" x14ac:dyDescent="0.3">
      <c r="B12" t="s">
        <v>16</v>
      </c>
      <c r="C12" s="53">
        <v>15</v>
      </c>
    </row>
    <row r="13" spans="2:4" x14ac:dyDescent="0.3">
      <c r="B13" t="s">
        <v>17</v>
      </c>
      <c r="C13" s="54">
        <v>0.04</v>
      </c>
    </row>
    <row r="15" spans="2:4" x14ac:dyDescent="0.3">
      <c r="B15" s="1" t="s">
        <v>26</v>
      </c>
      <c r="C15" s="54">
        <v>1</v>
      </c>
    </row>
    <row r="16" spans="2:4" x14ac:dyDescent="0.3">
      <c r="B16" s="1" t="s">
        <v>21</v>
      </c>
      <c r="C16" s="54">
        <v>1</v>
      </c>
      <c r="D16" s="2" t="s">
        <v>22</v>
      </c>
    </row>
    <row r="19" spans="2:15" ht="15.75" customHeight="1" x14ac:dyDescent="0.3">
      <c r="C19" s="3">
        <v>0</v>
      </c>
      <c r="D19" s="3">
        <f>C19+1</f>
        <v>1</v>
      </c>
      <c r="E19" s="3">
        <f t="shared" ref="E19:M19" si="0">D19+1</f>
        <v>2</v>
      </c>
      <c r="F19" s="3">
        <f t="shared" si="0"/>
        <v>3</v>
      </c>
      <c r="G19" s="3">
        <f t="shared" si="0"/>
        <v>4</v>
      </c>
      <c r="H19" s="3">
        <f t="shared" si="0"/>
        <v>5</v>
      </c>
      <c r="I19" s="3">
        <f t="shared" si="0"/>
        <v>6</v>
      </c>
      <c r="J19" s="3">
        <f t="shared" si="0"/>
        <v>7</v>
      </c>
      <c r="K19" s="3">
        <f t="shared" si="0"/>
        <v>8</v>
      </c>
      <c r="L19" s="3">
        <f>K19+1</f>
        <v>9</v>
      </c>
      <c r="M19" s="3">
        <f t="shared" si="0"/>
        <v>10</v>
      </c>
      <c r="N19" s="3" t="s">
        <v>156</v>
      </c>
    </row>
    <row r="20" spans="2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3">
      <c r="B21" s="1" t="s">
        <v>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3">
      <c r="B22" s="7" t="s">
        <v>0</v>
      </c>
      <c r="C22" s="55">
        <v>100000</v>
      </c>
      <c r="D22" s="13"/>
      <c r="E22" s="13"/>
      <c r="F22" s="13"/>
      <c r="G22" s="13"/>
      <c r="H22" s="13"/>
      <c r="I22" s="13"/>
      <c r="J22" s="13"/>
      <c r="K22" s="13"/>
      <c r="L22" s="13"/>
      <c r="M22" s="108"/>
      <c r="N22" s="116" t="s">
        <v>157</v>
      </c>
      <c r="O22" s="4"/>
    </row>
    <row r="23" spans="2:15" x14ac:dyDescent="0.3">
      <c r="B23" s="8" t="s">
        <v>29</v>
      </c>
      <c r="C23" s="12"/>
      <c r="D23" s="56"/>
      <c r="E23" s="56"/>
      <c r="F23" s="56"/>
      <c r="G23" s="56"/>
      <c r="H23" s="56"/>
      <c r="I23" s="56"/>
      <c r="J23" s="56"/>
      <c r="K23" s="56"/>
      <c r="L23" s="56"/>
      <c r="M23" s="109"/>
      <c r="N23" s="117" t="s">
        <v>158</v>
      </c>
      <c r="O23" s="4"/>
    </row>
    <row r="24" spans="2:15" x14ac:dyDescent="0.3">
      <c r="B24" s="8" t="s">
        <v>45</v>
      </c>
      <c r="C24" s="12"/>
      <c r="D24" s="9">
        <f>D45</f>
        <v>20000</v>
      </c>
      <c r="E24" s="9">
        <f t="shared" ref="E24:M24" si="1">E45</f>
        <v>24000</v>
      </c>
      <c r="F24" s="9">
        <f t="shared" si="1"/>
        <v>28800</v>
      </c>
      <c r="G24" s="9">
        <f t="shared" si="1"/>
        <v>34560</v>
      </c>
      <c r="H24" s="9">
        <f t="shared" si="1"/>
        <v>41472</v>
      </c>
      <c r="I24" s="9">
        <f t="shared" si="1"/>
        <v>29766.400000000001</v>
      </c>
      <c r="J24" s="9">
        <f t="shared" si="1"/>
        <v>31719.68</v>
      </c>
      <c r="K24" s="9">
        <f t="shared" si="1"/>
        <v>33263.616000000002</v>
      </c>
      <c r="L24" s="9">
        <f t="shared" si="1"/>
        <v>34156.339200000002</v>
      </c>
      <c r="M24" s="110">
        <f t="shared" si="1"/>
        <v>34075.607040000003</v>
      </c>
      <c r="N24" s="117"/>
      <c r="O24" s="4"/>
    </row>
    <row r="25" spans="2:15" x14ac:dyDescent="0.3">
      <c r="B25" s="8" t="s">
        <v>1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109"/>
      <c r="N25" s="117"/>
      <c r="O25" s="4"/>
    </row>
    <row r="26" spans="2:15" x14ac:dyDescent="0.3">
      <c r="B26" s="10" t="s">
        <v>44</v>
      </c>
      <c r="C26" s="14"/>
      <c r="D26" s="11">
        <f>C36*$C$16</f>
        <v>0</v>
      </c>
      <c r="E26" s="11">
        <f t="shared" ref="E26:M26" si="2">D36*$C$16</f>
        <v>0</v>
      </c>
      <c r="F26" s="11">
        <f t="shared" si="2"/>
        <v>0</v>
      </c>
      <c r="G26" s="11">
        <f t="shared" si="2"/>
        <v>0</v>
      </c>
      <c r="H26" s="11">
        <f t="shared" si="2"/>
        <v>0</v>
      </c>
      <c r="I26" s="11">
        <f t="shared" si="2"/>
        <v>0</v>
      </c>
      <c r="J26" s="11">
        <f t="shared" si="2"/>
        <v>0</v>
      </c>
      <c r="K26" s="11">
        <f t="shared" si="2"/>
        <v>0</v>
      </c>
      <c r="L26" s="11">
        <f t="shared" si="2"/>
        <v>0</v>
      </c>
      <c r="M26" s="111">
        <f t="shared" si="2"/>
        <v>0</v>
      </c>
      <c r="N26" s="117"/>
      <c r="O26" s="4"/>
    </row>
    <row r="27" spans="2:15" s="1" customFormat="1" x14ac:dyDescent="0.3">
      <c r="B27" s="15" t="s">
        <v>5</v>
      </c>
      <c r="C27" s="16">
        <f>SUM(C22:C26)</f>
        <v>100000</v>
      </c>
      <c r="D27" s="16">
        <f t="shared" ref="D27:M27" si="3">SUM(D22:D26)</f>
        <v>20000</v>
      </c>
      <c r="E27" s="16">
        <f t="shared" si="3"/>
        <v>24000</v>
      </c>
      <c r="F27" s="16">
        <f t="shared" si="3"/>
        <v>28800</v>
      </c>
      <c r="G27" s="16">
        <f t="shared" si="3"/>
        <v>34560</v>
      </c>
      <c r="H27" s="16">
        <f t="shared" si="3"/>
        <v>41472</v>
      </c>
      <c r="I27" s="16">
        <f t="shared" si="3"/>
        <v>29766.400000000001</v>
      </c>
      <c r="J27" s="16">
        <f t="shared" si="3"/>
        <v>31719.68</v>
      </c>
      <c r="K27" s="16">
        <f t="shared" si="3"/>
        <v>33263.616000000002</v>
      </c>
      <c r="L27" s="16">
        <f t="shared" si="3"/>
        <v>34156.339200000002</v>
      </c>
      <c r="M27" s="112">
        <f t="shared" si="3"/>
        <v>34075.607040000003</v>
      </c>
      <c r="N27" s="118"/>
      <c r="O27" s="5"/>
    </row>
    <row r="28" spans="2:15" x14ac:dyDescent="0.3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s="1" customFormat="1" x14ac:dyDescent="0.3">
      <c r="B29" s="1" t="s">
        <v>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2:15" x14ac:dyDescent="0.3">
      <c r="B30" s="7" t="s">
        <v>7</v>
      </c>
      <c r="C30" s="55">
        <f>$C$15*C27-C31</f>
        <v>100000</v>
      </c>
      <c r="D30" s="55">
        <f t="shared" ref="D30:M30" si="4">$C$15*D27-D31</f>
        <v>20000</v>
      </c>
      <c r="E30" s="55">
        <f t="shared" si="4"/>
        <v>24000</v>
      </c>
      <c r="F30" s="55">
        <f t="shared" si="4"/>
        <v>28800</v>
      </c>
      <c r="G30" s="55">
        <f t="shared" si="4"/>
        <v>34560</v>
      </c>
      <c r="H30" s="55">
        <f t="shared" si="4"/>
        <v>41472</v>
      </c>
      <c r="I30" s="55">
        <f t="shared" si="4"/>
        <v>29766.400000000001</v>
      </c>
      <c r="J30" s="55">
        <f t="shared" si="4"/>
        <v>31719.68</v>
      </c>
      <c r="K30" s="55">
        <f t="shared" si="4"/>
        <v>33263.616000000002</v>
      </c>
      <c r="L30" s="55">
        <f t="shared" si="4"/>
        <v>34156.339200000002</v>
      </c>
      <c r="M30" s="55">
        <f t="shared" si="4"/>
        <v>34075.607040000003</v>
      </c>
      <c r="N30" s="116" t="s">
        <v>159</v>
      </c>
      <c r="O30" s="4"/>
    </row>
    <row r="31" spans="2:15" x14ac:dyDescent="0.3">
      <c r="B31" s="8" t="s">
        <v>2</v>
      </c>
      <c r="C31" s="35"/>
      <c r="D31" s="9">
        <f>+D32+D33</f>
        <v>0</v>
      </c>
      <c r="E31" s="9">
        <f t="shared" ref="E31:M31" si="5">+E32+E33</f>
        <v>0</v>
      </c>
      <c r="F31" s="9">
        <f t="shared" si="5"/>
        <v>0</v>
      </c>
      <c r="G31" s="9">
        <f t="shared" si="5"/>
        <v>0</v>
      </c>
      <c r="H31" s="9">
        <f t="shared" si="5"/>
        <v>0</v>
      </c>
      <c r="I31" s="9">
        <f t="shared" si="5"/>
        <v>0</v>
      </c>
      <c r="J31" s="9">
        <f t="shared" si="5"/>
        <v>0</v>
      </c>
      <c r="K31" s="9">
        <f t="shared" si="5"/>
        <v>0</v>
      </c>
      <c r="L31" s="9">
        <f t="shared" si="5"/>
        <v>0</v>
      </c>
      <c r="M31" s="9">
        <f t="shared" si="5"/>
        <v>0</v>
      </c>
      <c r="N31" s="117" t="s">
        <v>160</v>
      </c>
      <c r="O31" s="4"/>
    </row>
    <row r="32" spans="2:15" s="2" customFormat="1" x14ac:dyDescent="0.3">
      <c r="B32" s="17" t="s">
        <v>3</v>
      </c>
      <c r="C32" s="36"/>
      <c r="D32" s="18">
        <f>D58</f>
        <v>0</v>
      </c>
      <c r="E32" s="18">
        <f t="shared" ref="E32:M32" si="6">E58</f>
        <v>0</v>
      </c>
      <c r="F32" s="18">
        <f t="shared" si="6"/>
        <v>0</v>
      </c>
      <c r="G32" s="18">
        <f t="shared" si="6"/>
        <v>0</v>
      </c>
      <c r="H32" s="18">
        <f t="shared" si="6"/>
        <v>0</v>
      </c>
      <c r="I32" s="18">
        <f t="shared" si="6"/>
        <v>0</v>
      </c>
      <c r="J32" s="18">
        <f t="shared" si="6"/>
        <v>0</v>
      </c>
      <c r="K32" s="18">
        <f t="shared" si="6"/>
        <v>0</v>
      </c>
      <c r="L32" s="18">
        <f t="shared" si="6"/>
        <v>0</v>
      </c>
      <c r="M32" s="18">
        <f t="shared" si="6"/>
        <v>0</v>
      </c>
      <c r="N32" s="117"/>
      <c r="O32" s="6"/>
    </row>
    <row r="33" spans="2:29" s="2" customFormat="1" x14ac:dyDescent="0.3">
      <c r="B33" s="19" t="s">
        <v>4</v>
      </c>
      <c r="C33" s="37"/>
      <c r="D33" s="20">
        <f>+D71</f>
        <v>0</v>
      </c>
      <c r="E33" s="20">
        <f t="shared" ref="E33:M33" si="7">+E71</f>
        <v>0</v>
      </c>
      <c r="F33" s="20">
        <f t="shared" si="7"/>
        <v>0</v>
      </c>
      <c r="G33" s="20">
        <f t="shared" si="7"/>
        <v>0</v>
      </c>
      <c r="H33" s="20">
        <f t="shared" si="7"/>
        <v>0</v>
      </c>
      <c r="I33" s="20">
        <f t="shared" si="7"/>
        <v>0</v>
      </c>
      <c r="J33" s="20">
        <f t="shared" si="7"/>
        <v>0</v>
      </c>
      <c r="K33" s="20">
        <f t="shared" si="7"/>
        <v>0</v>
      </c>
      <c r="L33" s="20">
        <f t="shared" si="7"/>
        <v>0</v>
      </c>
      <c r="M33" s="20">
        <f t="shared" si="7"/>
        <v>0</v>
      </c>
      <c r="N33" s="117"/>
      <c r="O33" s="6"/>
    </row>
    <row r="34" spans="2:29" s="1" customFormat="1" x14ac:dyDescent="0.3">
      <c r="B34" s="15" t="s">
        <v>5</v>
      </c>
      <c r="C34" s="16">
        <f>SUM(C30:C31)</f>
        <v>100000</v>
      </c>
      <c r="D34" s="16">
        <f t="shared" ref="D34:M34" si="8">SUM(D30:D31)</f>
        <v>20000</v>
      </c>
      <c r="E34" s="16">
        <f t="shared" si="8"/>
        <v>24000</v>
      </c>
      <c r="F34" s="16">
        <f t="shared" si="8"/>
        <v>28800</v>
      </c>
      <c r="G34" s="16">
        <f t="shared" si="8"/>
        <v>34560</v>
      </c>
      <c r="H34" s="16">
        <f t="shared" si="8"/>
        <v>41472</v>
      </c>
      <c r="I34" s="16">
        <f t="shared" si="8"/>
        <v>29766.400000000001</v>
      </c>
      <c r="J34" s="16">
        <f t="shared" si="8"/>
        <v>31719.68</v>
      </c>
      <c r="K34" s="16">
        <f t="shared" si="8"/>
        <v>33263.616000000002</v>
      </c>
      <c r="L34" s="16">
        <f t="shared" si="8"/>
        <v>34156.339200000002</v>
      </c>
      <c r="M34" s="16">
        <f t="shared" si="8"/>
        <v>34075.607040000003</v>
      </c>
      <c r="N34" s="118"/>
      <c r="O34" s="5"/>
    </row>
    <row r="35" spans="2:29" x14ac:dyDescent="0.3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5"/>
      <c r="O35" s="4"/>
    </row>
    <row r="36" spans="2:29" x14ac:dyDescent="0.3">
      <c r="B36" s="15" t="s">
        <v>6</v>
      </c>
      <c r="C36" s="16">
        <f>C27-C34</f>
        <v>0</v>
      </c>
      <c r="D36" s="16">
        <f t="shared" ref="D36:M36" si="9">D27-D34</f>
        <v>0</v>
      </c>
      <c r="E36" s="16">
        <f t="shared" si="9"/>
        <v>0</v>
      </c>
      <c r="F36" s="16">
        <f t="shared" si="9"/>
        <v>0</v>
      </c>
      <c r="G36" s="16">
        <f t="shared" si="9"/>
        <v>0</v>
      </c>
      <c r="H36" s="16">
        <f t="shared" si="9"/>
        <v>0</v>
      </c>
      <c r="I36" s="16">
        <f t="shared" si="9"/>
        <v>0</v>
      </c>
      <c r="J36" s="16">
        <f t="shared" si="9"/>
        <v>0</v>
      </c>
      <c r="K36" s="16">
        <f t="shared" si="9"/>
        <v>0</v>
      </c>
      <c r="L36" s="16">
        <f t="shared" si="9"/>
        <v>0</v>
      </c>
      <c r="M36" s="16">
        <f t="shared" si="9"/>
        <v>0</v>
      </c>
      <c r="N36" s="5"/>
      <c r="O36" s="4"/>
    </row>
    <row r="37" spans="2:29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9" s="24" customFormat="1" x14ac:dyDescent="0.3">
      <c r="B38" s="21" t="s">
        <v>10</v>
      </c>
      <c r="C38" s="22">
        <f>SUM($C$25:C25)-SUM($C$32:C32)</f>
        <v>0</v>
      </c>
      <c r="D38" s="22">
        <f>SUM($C$25:D25)-SUM($C$32:D32)</f>
        <v>0</v>
      </c>
      <c r="E38" s="22">
        <f>SUM($C$25:E25)-SUM($C$32:E32)</f>
        <v>0</v>
      </c>
      <c r="F38" s="22">
        <f>SUM($C$25:F25)-SUM($C$32:F32)</f>
        <v>0</v>
      </c>
      <c r="G38" s="22">
        <f>SUM($C$25:G25)-SUM($C$32:G32)</f>
        <v>0</v>
      </c>
      <c r="H38" s="22">
        <f>SUM($C$25:H25)-SUM($C$32:H32)</f>
        <v>0</v>
      </c>
      <c r="I38" s="22">
        <f>SUM($C$25:I25)-SUM($C$32:I32)</f>
        <v>0</v>
      </c>
      <c r="J38" s="22">
        <f>SUM($C$25:J25)-SUM($C$32:J32)</f>
        <v>0</v>
      </c>
      <c r="K38" s="22">
        <f>SUM($C$25:K25)-SUM($C$32:K32)</f>
        <v>0</v>
      </c>
      <c r="L38" s="22">
        <f>SUM($C$25:L25)-SUM($C$32:L32)</f>
        <v>0</v>
      </c>
      <c r="M38" s="22">
        <f>SUM($C$25:M25)-SUM($C$32:M32)</f>
        <v>0</v>
      </c>
      <c r="N38" s="107"/>
      <c r="O38" s="23"/>
    </row>
    <row r="39" spans="2:29" x14ac:dyDescent="0.3">
      <c r="O39" s="4"/>
    </row>
    <row r="40" spans="2:29" hidden="1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29" hidden="1" x14ac:dyDescent="0.3">
      <c r="B41" s="25" t="s">
        <v>19</v>
      </c>
      <c r="C41" s="26">
        <f>C19</f>
        <v>0</v>
      </c>
      <c r="D41" s="26">
        <f t="shared" ref="D41:M41" si="10">D19</f>
        <v>1</v>
      </c>
      <c r="E41" s="26">
        <f t="shared" si="10"/>
        <v>2</v>
      </c>
      <c r="F41" s="26">
        <f t="shared" si="10"/>
        <v>3</v>
      </c>
      <c r="G41" s="26">
        <f t="shared" si="10"/>
        <v>4</v>
      </c>
      <c r="H41" s="26">
        <f t="shared" si="10"/>
        <v>5</v>
      </c>
      <c r="I41" s="26">
        <f t="shared" si="10"/>
        <v>6</v>
      </c>
      <c r="J41" s="26">
        <f t="shared" si="10"/>
        <v>7</v>
      </c>
      <c r="K41" s="26">
        <f t="shared" si="10"/>
        <v>8</v>
      </c>
      <c r="L41" s="26">
        <f t="shared" si="10"/>
        <v>9</v>
      </c>
      <c r="M41" s="26">
        <f t="shared" si="10"/>
        <v>10</v>
      </c>
      <c r="N41" s="26"/>
      <c r="O41" s="26">
        <f>M41+1</f>
        <v>11</v>
      </c>
      <c r="P41" s="26">
        <f t="shared" ref="P41:AC41" si="11">O41+1</f>
        <v>12</v>
      </c>
      <c r="Q41" s="26">
        <f t="shared" si="11"/>
        <v>13</v>
      </c>
      <c r="R41" s="26">
        <f t="shared" si="11"/>
        <v>14</v>
      </c>
      <c r="S41" s="26">
        <f t="shared" si="11"/>
        <v>15</v>
      </c>
      <c r="T41" s="26">
        <f t="shared" si="11"/>
        <v>16</v>
      </c>
      <c r="U41" s="26">
        <f t="shared" si="11"/>
        <v>17</v>
      </c>
      <c r="V41" s="26">
        <f t="shared" si="11"/>
        <v>18</v>
      </c>
      <c r="W41" s="26">
        <f t="shared" si="11"/>
        <v>19</v>
      </c>
      <c r="X41" s="26">
        <f t="shared" si="11"/>
        <v>20</v>
      </c>
      <c r="Y41" s="26">
        <f t="shared" si="11"/>
        <v>21</v>
      </c>
      <c r="Z41" s="26">
        <f t="shared" si="11"/>
        <v>22</v>
      </c>
      <c r="AA41" s="26">
        <f t="shared" si="11"/>
        <v>23</v>
      </c>
      <c r="AB41" s="26">
        <f t="shared" si="11"/>
        <v>24</v>
      </c>
      <c r="AC41" s="26">
        <f t="shared" si="11"/>
        <v>25</v>
      </c>
    </row>
    <row r="42" spans="2:29" hidden="1" x14ac:dyDescent="0.3"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2:29" s="2" customFormat="1" hidden="1" x14ac:dyDescent="0.3">
      <c r="B43" s="25" t="s">
        <v>18</v>
      </c>
      <c r="C43" s="28">
        <v>1</v>
      </c>
      <c r="D43" s="28">
        <f>C43*(1+$C$9)</f>
        <v>1</v>
      </c>
      <c r="E43" s="28">
        <f t="shared" ref="E43:M43" si="12">D43*(1+$C$9)</f>
        <v>1</v>
      </c>
      <c r="F43" s="28">
        <f t="shared" si="12"/>
        <v>1</v>
      </c>
      <c r="G43" s="28">
        <f t="shared" si="12"/>
        <v>1</v>
      </c>
      <c r="H43" s="28">
        <f t="shared" si="12"/>
        <v>1</v>
      </c>
      <c r="I43" s="28">
        <f>H43*(1+$C$9)</f>
        <v>1</v>
      </c>
      <c r="J43" s="28">
        <f t="shared" si="12"/>
        <v>1</v>
      </c>
      <c r="K43" s="28">
        <f t="shared" si="12"/>
        <v>1</v>
      </c>
      <c r="L43" s="28">
        <f t="shared" si="12"/>
        <v>1</v>
      </c>
      <c r="M43" s="28">
        <f t="shared" si="12"/>
        <v>1</v>
      </c>
      <c r="N43" s="28"/>
      <c r="O43" s="28">
        <f t="shared" ref="O43" si="13">M43*(1+$C$9)</f>
        <v>1</v>
      </c>
      <c r="P43" s="28">
        <f t="shared" ref="P43" si="14">O43*(1+$C$9)</f>
        <v>1</v>
      </c>
      <c r="Q43" s="28">
        <f t="shared" ref="Q43" si="15">P43*(1+$C$9)</f>
        <v>1</v>
      </c>
      <c r="R43" s="28">
        <f t="shared" ref="R43" si="16">Q43*(1+$C$9)</f>
        <v>1</v>
      </c>
      <c r="S43" s="28">
        <f t="shared" ref="S43" si="17">R43*(1+$C$9)</f>
        <v>1</v>
      </c>
      <c r="T43" s="28">
        <f t="shared" ref="T43" si="18">S43*(1+$C$9)</f>
        <v>1</v>
      </c>
      <c r="U43" s="28">
        <f t="shared" ref="U43" si="19">T43*(1+$C$9)</f>
        <v>1</v>
      </c>
      <c r="V43" s="28">
        <f t="shared" ref="V43" si="20">U43*(1+$C$9)</f>
        <v>1</v>
      </c>
      <c r="W43" s="28">
        <f t="shared" ref="W43" si="21">V43*(1+$C$9)</f>
        <v>1</v>
      </c>
      <c r="X43" s="28">
        <f t="shared" ref="X43" si="22">W43*(1+$C$9)</f>
        <v>1</v>
      </c>
      <c r="Y43" s="28">
        <f t="shared" ref="Y43" si="23">X43*(1+$C$9)</f>
        <v>1</v>
      </c>
      <c r="Z43" s="28">
        <f t="shared" ref="Z43" si="24">Y43*(1+$C$9)</f>
        <v>1</v>
      </c>
      <c r="AA43" s="28">
        <f t="shared" ref="AA43" si="25">Z43*(1+$C$9)</f>
        <v>1</v>
      </c>
      <c r="AB43" s="28">
        <f t="shared" ref="AB43" si="26">AA43*(1+$C$9)</f>
        <v>1</v>
      </c>
      <c r="AC43" s="28">
        <f t="shared" ref="AC43" si="27">AB43*(1+$C$9)</f>
        <v>1</v>
      </c>
    </row>
    <row r="44" spans="2:29" hidden="1" x14ac:dyDescent="0.3"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2:29" s="2" customFormat="1" hidden="1" x14ac:dyDescent="0.3">
      <c r="B45" s="25" t="s">
        <v>20</v>
      </c>
      <c r="C45" s="29"/>
      <c r="D45" s="29">
        <f>SUM(D46:D56)</f>
        <v>20000</v>
      </c>
      <c r="E45" s="29">
        <f t="shared" ref="E45:AC45" si="28">SUM(E46:E56)</f>
        <v>24000</v>
      </c>
      <c r="F45" s="29">
        <f t="shared" si="28"/>
        <v>28800</v>
      </c>
      <c r="G45" s="29">
        <f t="shared" si="28"/>
        <v>34560</v>
      </c>
      <c r="H45" s="29">
        <f t="shared" si="28"/>
        <v>41472</v>
      </c>
      <c r="I45" s="29">
        <f t="shared" si="28"/>
        <v>29766.400000000001</v>
      </c>
      <c r="J45" s="29">
        <f t="shared" si="28"/>
        <v>31719.68</v>
      </c>
      <c r="K45" s="29">
        <f t="shared" si="28"/>
        <v>33263.616000000002</v>
      </c>
      <c r="L45" s="29">
        <f t="shared" si="28"/>
        <v>34156.339200000002</v>
      </c>
      <c r="M45" s="29">
        <f t="shared" si="28"/>
        <v>34075.607040000003</v>
      </c>
      <c r="N45" s="29"/>
      <c r="O45" s="29">
        <f t="shared" si="28"/>
        <v>32596.328448</v>
      </c>
      <c r="P45" s="29">
        <f t="shared" si="28"/>
        <v>26643.048448000001</v>
      </c>
      <c r="Q45" s="29">
        <f t="shared" si="28"/>
        <v>20299.112448</v>
      </c>
      <c r="R45" s="29">
        <f t="shared" si="28"/>
        <v>13646.389248000001</v>
      </c>
      <c r="S45" s="29">
        <f t="shared" si="28"/>
        <v>6815.1214080000009</v>
      </c>
      <c r="T45" s="29">
        <f t="shared" si="28"/>
        <v>0</v>
      </c>
      <c r="U45" s="29">
        <f t="shared" si="28"/>
        <v>0</v>
      </c>
      <c r="V45" s="29">
        <f t="shared" si="28"/>
        <v>0</v>
      </c>
      <c r="W45" s="29">
        <f t="shared" si="28"/>
        <v>0</v>
      </c>
      <c r="X45" s="29">
        <f t="shared" si="28"/>
        <v>0</v>
      </c>
      <c r="Y45" s="29">
        <f t="shared" si="28"/>
        <v>0</v>
      </c>
      <c r="Z45" s="29">
        <f t="shared" si="28"/>
        <v>0</v>
      </c>
      <c r="AA45" s="29">
        <f t="shared" si="28"/>
        <v>0</v>
      </c>
      <c r="AB45" s="29">
        <f t="shared" si="28"/>
        <v>0</v>
      </c>
      <c r="AC45" s="29">
        <f t="shared" si="28"/>
        <v>0</v>
      </c>
    </row>
    <row r="46" spans="2:29" s="32" customFormat="1" ht="12" hidden="1" x14ac:dyDescent="0.25">
      <c r="B46" s="30">
        <v>0</v>
      </c>
      <c r="C46" s="31"/>
      <c r="D46" s="31">
        <f>IF(D$41&lt;$B46+1,0,IF(D$41&lt;=$B46+$C$8,SUMIF($C$19:$M$19,$B46,$C$30:$M$30)/$C$7*D$43,0))</f>
        <v>20000</v>
      </c>
      <c r="E46" s="31">
        <f t="shared" ref="E46:AC56" si="29">IF(E$41&lt;$B46+1,0,IF(E$41&lt;=$B46+$C$8,SUMIF($C$19:$M$19,$B46,$C$30:$M$30)/$C$7*E$43,0))</f>
        <v>20000</v>
      </c>
      <c r="F46" s="31">
        <f t="shared" si="29"/>
        <v>20000</v>
      </c>
      <c r="G46" s="31">
        <f t="shared" si="29"/>
        <v>20000</v>
      </c>
      <c r="H46" s="31">
        <f t="shared" si="29"/>
        <v>20000</v>
      </c>
      <c r="I46" s="31">
        <f t="shared" si="29"/>
        <v>0</v>
      </c>
      <c r="J46" s="31">
        <f t="shared" si="29"/>
        <v>0</v>
      </c>
      <c r="K46" s="31">
        <f t="shared" si="29"/>
        <v>0</v>
      </c>
      <c r="L46" s="31">
        <f t="shared" si="29"/>
        <v>0</v>
      </c>
      <c r="M46" s="31">
        <f t="shared" si="29"/>
        <v>0</v>
      </c>
      <c r="N46" s="31"/>
      <c r="O46" s="31">
        <f t="shared" si="29"/>
        <v>0</v>
      </c>
      <c r="P46" s="31">
        <f t="shared" si="29"/>
        <v>0</v>
      </c>
      <c r="Q46" s="31">
        <f t="shared" si="29"/>
        <v>0</v>
      </c>
      <c r="R46" s="31">
        <f t="shared" si="29"/>
        <v>0</v>
      </c>
      <c r="S46" s="31">
        <f t="shared" si="29"/>
        <v>0</v>
      </c>
      <c r="T46" s="31">
        <f t="shared" si="29"/>
        <v>0</v>
      </c>
      <c r="U46" s="31">
        <f t="shared" si="29"/>
        <v>0</v>
      </c>
      <c r="V46" s="31">
        <f t="shared" si="29"/>
        <v>0</v>
      </c>
      <c r="W46" s="31">
        <f t="shared" si="29"/>
        <v>0</v>
      </c>
      <c r="X46" s="31">
        <f t="shared" si="29"/>
        <v>0</v>
      </c>
      <c r="Y46" s="31">
        <f t="shared" si="29"/>
        <v>0</v>
      </c>
      <c r="Z46" s="31">
        <f t="shared" si="29"/>
        <v>0</v>
      </c>
      <c r="AA46" s="31">
        <f t="shared" si="29"/>
        <v>0</v>
      </c>
      <c r="AB46" s="31">
        <f t="shared" si="29"/>
        <v>0</v>
      </c>
      <c r="AC46" s="31">
        <f t="shared" si="29"/>
        <v>0</v>
      </c>
    </row>
    <row r="47" spans="2:29" s="32" customFormat="1" ht="12" hidden="1" x14ac:dyDescent="0.25">
      <c r="B47" s="30">
        <f>B46+1</f>
        <v>1</v>
      </c>
      <c r="C47" s="31"/>
      <c r="D47" s="31">
        <f t="shared" ref="D47:T56" si="30">IF(D$41&lt;$B47+1,0,IF(D$41&lt;=$B47+$C$8,SUMIF($C$19:$M$19,$B47,$C$30:$M$30)/$C$7*D$43,0))</f>
        <v>0</v>
      </c>
      <c r="E47" s="31">
        <f t="shared" si="30"/>
        <v>4000</v>
      </c>
      <c r="F47" s="31">
        <f t="shared" si="30"/>
        <v>4000</v>
      </c>
      <c r="G47" s="31">
        <f t="shared" si="30"/>
        <v>4000</v>
      </c>
      <c r="H47" s="31">
        <f t="shared" si="30"/>
        <v>4000</v>
      </c>
      <c r="I47" s="31">
        <f t="shared" si="30"/>
        <v>4000</v>
      </c>
      <c r="J47" s="31">
        <f t="shared" si="30"/>
        <v>0</v>
      </c>
      <c r="K47" s="31">
        <f t="shared" si="30"/>
        <v>0</v>
      </c>
      <c r="L47" s="31">
        <f t="shared" si="30"/>
        <v>0</v>
      </c>
      <c r="M47" s="31">
        <f t="shared" si="30"/>
        <v>0</v>
      </c>
      <c r="N47" s="31"/>
      <c r="O47" s="31">
        <f t="shared" si="30"/>
        <v>0</v>
      </c>
      <c r="P47" s="31">
        <f t="shared" si="30"/>
        <v>0</v>
      </c>
      <c r="Q47" s="31">
        <f t="shared" si="30"/>
        <v>0</v>
      </c>
      <c r="R47" s="31">
        <f t="shared" si="30"/>
        <v>0</v>
      </c>
      <c r="S47" s="31">
        <f t="shared" si="30"/>
        <v>0</v>
      </c>
      <c r="T47" s="31">
        <f t="shared" si="30"/>
        <v>0</v>
      </c>
      <c r="U47" s="31">
        <f t="shared" si="29"/>
        <v>0</v>
      </c>
      <c r="V47" s="31">
        <f t="shared" si="29"/>
        <v>0</v>
      </c>
      <c r="W47" s="31">
        <f t="shared" si="29"/>
        <v>0</v>
      </c>
      <c r="X47" s="31">
        <f t="shared" si="29"/>
        <v>0</v>
      </c>
      <c r="Y47" s="31">
        <f t="shared" si="29"/>
        <v>0</v>
      </c>
      <c r="Z47" s="31">
        <f t="shared" si="29"/>
        <v>0</v>
      </c>
      <c r="AA47" s="31">
        <f t="shared" si="29"/>
        <v>0</v>
      </c>
      <c r="AB47" s="31">
        <f t="shared" si="29"/>
        <v>0</v>
      </c>
      <c r="AC47" s="31">
        <f t="shared" si="29"/>
        <v>0</v>
      </c>
    </row>
    <row r="48" spans="2:29" s="32" customFormat="1" ht="12" hidden="1" x14ac:dyDescent="0.25">
      <c r="B48" s="30">
        <f t="shared" ref="B48:B56" si="31">B47+1</f>
        <v>2</v>
      </c>
      <c r="C48" s="31"/>
      <c r="D48" s="31">
        <f t="shared" si="30"/>
        <v>0</v>
      </c>
      <c r="E48" s="31">
        <f t="shared" si="30"/>
        <v>0</v>
      </c>
      <c r="F48" s="31">
        <f t="shared" si="30"/>
        <v>4800</v>
      </c>
      <c r="G48" s="31">
        <f t="shared" si="30"/>
        <v>4800</v>
      </c>
      <c r="H48" s="31">
        <f t="shared" si="30"/>
        <v>4800</v>
      </c>
      <c r="I48" s="31">
        <f t="shared" si="30"/>
        <v>4800</v>
      </c>
      <c r="J48" s="31">
        <f t="shared" si="30"/>
        <v>4800</v>
      </c>
      <c r="K48" s="31">
        <f t="shared" si="30"/>
        <v>0</v>
      </c>
      <c r="L48" s="31">
        <f t="shared" si="30"/>
        <v>0</v>
      </c>
      <c r="M48" s="31">
        <f t="shared" si="30"/>
        <v>0</v>
      </c>
      <c r="N48" s="31"/>
      <c r="O48" s="31">
        <f t="shared" si="30"/>
        <v>0</v>
      </c>
      <c r="P48" s="31">
        <f t="shared" si="29"/>
        <v>0</v>
      </c>
      <c r="Q48" s="31">
        <f t="shared" si="29"/>
        <v>0</v>
      </c>
      <c r="R48" s="31">
        <f t="shared" si="29"/>
        <v>0</v>
      </c>
      <c r="S48" s="31">
        <f t="shared" si="29"/>
        <v>0</v>
      </c>
      <c r="T48" s="31">
        <f t="shared" si="29"/>
        <v>0</v>
      </c>
      <c r="U48" s="31">
        <f t="shared" si="29"/>
        <v>0</v>
      </c>
      <c r="V48" s="31">
        <f t="shared" si="29"/>
        <v>0</v>
      </c>
      <c r="W48" s="31">
        <f t="shared" si="29"/>
        <v>0</v>
      </c>
      <c r="X48" s="31">
        <f t="shared" si="29"/>
        <v>0</v>
      </c>
      <c r="Y48" s="31">
        <f t="shared" si="29"/>
        <v>0</v>
      </c>
      <c r="Z48" s="31">
        <f t="shared" si="29"/>
        <v>0</v>
      </c>
      <c r="AA48" s="31">
        <f t="shared" si="29"/>
        <v>0</v>
      </c>
      <c r="AB48" s="31">
        <f t="shared" si="29"/>
        <v>0</v>
      </c>
      <c r="AC48" s="31">
        <f t="shared" si="29"/>
        <v>0</v>
      </c>
    </row>
    <row r="49" spans="2:29" s="32" customFormat="1" ht="12" hidden="1" x14ac:dyDescent="0.25">
      <c r="B49" s="30">
        <f t="shared" si="31"/>
        <v>3</v>
      </c>
      <c r="C49" s="31"/>
      <c r="D49" s="31">
        <f t="shared" si="30"/>
        <v>0</v>
      </c>
      <c r="E49" s="31">
        <f t="shared" si="30"/>
        <v>0</v>
      </c>
      <c r="F49" s="31">
        <f t="shared" si="30"/>
        <v>0</v>
      </c>
      <c r="G49" s="31">
        <f t="shared" si="30"/>
        <v>5760</v>
      </c>
      <c r="H49" s="31">
        <f t="shared" si="30"/>
        <v>5760</v>
      </c>
      <c r="I49" s="31">
        <f t="shared" si="30"/>
        <v>5760</v>
      </c>
      <c r="J49" s="31">
        <f t="shared" si="30"/>
        <v>5760</v>
      </c>
      <c r="K49" s="31">
        <f t="shared" si="30"/>
        <v>5760</v>
      </c>
      <c r="L49" s="31">
        <f t="shared" si="30"/>
        <v>0</v>
      </c>
      <c r="M49" s="31">
        <f t="shared" si="30"/>
        <v>0</v>
      </c>
      <c r="N49" s="31"/>
      <c r="O49" s="31">
        <f t="shared" si="30"/>
        <v>0</v>
      </c>
      <c r="P49" s="31">
        <f t="shared" si="29"/>
        <v>0</v>
      </c>
      <c r="Q49" s="31">
        <f t="shared" si="29"/>
        <v>0</v>
      </c>
      <c r="R49" s="31">
        <f t="shared" si="29"/>
        <v>0</v>
      </c>
      <c r="S49" s="31">
        <f t="shared" si="29"/>
        <v>0</v>
      </c>
      <c r="T49" s="31">
        <f t="shared" si="29"/>
        <v>0</v>
      </c>
      <c r="U49" s="31">
        <f t="shared" si="29"/>
        <v>0</v>
      </c>
      <c r="V49" s="31">
        <f t="shared" si="29"/>
        <v>0</v>
      </c>
      <c r="W49" s="31">
        <f t="shared" si="29"/>
        <v>0</v>
      </c>
      <c r="X49" s="31">
        <f t="shared" si="29"/>
        <v>0</v>
      </c>
      <c r="Y49" s="31">
        <f t="shared" si="29"/>
        <v>0</v>
      </c>
      <c r="Z49" s="31">
        <f t="shared" si="29"/>
        <v>0</v>
      </c>
      <c r="AA49" s="31">
        <f t="shared" si="29"/>
        <v>0</v>
      </c>
      <c r="AB49" s="31">
        <f t="shared" si="29"/>
        <v>0</v>
      </c>
      <c r="AC49" s="31">
        <f t="shared" si="29"/>
        <v>0</v>
      </c>
    </row>
    <row r="50" spans="2:29" s="32" customFormat="1" ht="12" hidden="1" x14ac:dyDescent="0.25">
      <c r="B50" s="30">
        <f t="shared" si="31"/>
        <v>4</v>
      </c>
      <c r="C50" s="31"/>
      <c r="D50" s="31">
        <f t="shared" si="30"/>
        <v>0</v>
      </c>
      <c r="E50" s="31">
        <f t="shared" si="30"/>
        <v>0</v>
      </c>
      <c r="F50" s="31">
        <f t="shared" si="30"/>
        <v>0</v>
      </c>
      <c r="G50" s="31">
        <f t="shared" si="30"/>
        <v>0</v>
      </c>
      <c r="H50" s="31">
        <f t="shared" si="30"/>
        <v>6912</v>
      </c>
      <c r="I50" s="31">
        <f t="shared" si="30"/>
        <v>6912</v>
      </c>
      <c r="J50" s="31">
        <f t="shared" si="30"/>
        <v>6912</v>
      </c>
      <c r="K50" s="31">
        <f t="shared" si="30"/>
        <v>6912</v>
      </c>
      <c r="L50" s="31">
        <f t="shared" si="30"/>
        <v>6912</v>
      </c>
      <c r="M50" s="31">
        <f t="shared" si="30"/>
        <v>0</v>
      </c>
      <c r="N50" s="31"/>
      <c r="O50" s="31">
        <f t="shared" si="30"/>
        <v>0</v>
      </c>
      <c r="P50" s="31">
        <f t="shared" si="29"/>
        <v>0</v>
      </c>
      <c r="Q50" s="31">
        <f t="shared" si="29"/>
        <v>0</v>
      </c>
      <c r="R50" s="31">
        <f t="shared" si="29"/>
        <v>0</v>
      </c>
      <c r="S50" s="31">
        <f t="shared" si="29"/>
        <v>0</v>
      </c>
      <c r="T50" s="31">
        <f t="shared" si="29"/>
        <v>0</v>
      </c>
      <c r="U50" s="31">
        <f t="shared" si="29"/>
        <v>0</v>
      </c>
      <c r="V50" s="31">
        <f t="shared" si="29"/>
        <v>0</v>
      </c>
      <c r="W50" s="31">
        <f t="shared" si="29"/>
        <v>0</v>
      </c>
      <c r="X50" s="31">
        <f t="shared" si="29"/>
        <v>0</v>
      </c>
      <c r="Y50" s="31">
        <f t="shared" si="29"/>
        <v>0</v>
      </c>
      <c r="Z50" s="31">
        <f t="shared" si="29"/>
        <v>0</v>
      </c>
      <c r="AA50" s="31">
        <f t="shared" si="29"/>
        <v>0</v>
      </c>
      <c r="AB50" s="31">
        <f t="shared" si="29"/>
        <v>0</v>
      </c>
      <c r="AC50" s="31">
        <f t="shared" si="29"/>
        <v>0</v>
      </c>
    </row>
    <row r="51" spans="2:29" s="32" customFormat="1" ht="12" hidden="1" x14ac:dyDescent="0.25">
      <c r="B51" s="30">
        <f t="shared" si="31"/>
        <v>5</v>
      </c>
      <c r="C51" s="31"/>
      <c r="D51" s="31">
        <f t="shared" si="30"/>
        <v>0</v>
      </c>
      <c r="E51" s="31">
        <f t="shared" si="30"/>
        <v>0</v>
      </c>
      <c r="F51" s="31">
        <f t="shared" si="30"/>
        <v>0</v>
      </c>
      <c r="G51" s="31">
        <f t="shared" si="30"/>
        <v>0</v>
      </c>
      <c r="H51" s="31">
        <f t="shared" si="30"/>
        <v>0</v>
      </c>
      <c r="I51" s="31">
        <f t="shared" si="30"/>
        <v>8294.4</v>
      </c>
      <c r="J51" s="31">
        <f t="shared" si="30"/>
        <v>8294.4</v>
      </c>
      <c r="K51" s="31">
        <f t="shared" si="30"/>
        <v>8294.4</v>
      </c>
      <c r="L51" s="31">
        <f t="shared" si="30"/>
        <v>8294.4</v>
      </c>
      <c r="M51" s="31">
        <f t="shared" si="30"/>
        <v>8294.4</v>
      </c>
      <c r="N51" s="31"/>
      <c r="O51" s="31">
        <f t="shared" si="30"/>
        <v>0</v>
      </c>
      <c r="P51" s="31">
        <f t="shared" si="29"/>
        <v>0</v>
      </c>
      <c r="Q51" s="31">
        <f t="shared" si="29"/>
        <v>0</v>
      </c>
      <c r="R51" s="31">
        <f t="shared" si="29"/>
        <v>0</v>
      </c>
      <c r="S51" s="31">
        <f t="shared" si="29"/>
        <v>0</v>
      </c>
      <c r="T51" s="31">
        <f t="shared" si="29"/>
        <v>0</v>
      </c>
      <c r="U51" s="31">
        <f t="shared" si="29"/>
        <v>0</v>
      </c>
      <c r="V51" s="31">
        <f t="shared" si="29"/>
        <v>0</v>
      </c>
      <c r="W51" s="31">
        <f t="shared" si="29"/>
        <v>0</v>
      </c>
      <c r="X51" s="31">
        <f t="shared" si="29"/>
        <v>0</v>
      </c>
      <c r="Y51" s="31">
        <f t="shared" si="29"/>
        <v>0</v>
      </c>
      <c r="Z51" s="31">
        <f t="shared" si="29"/>
        <v>0</v>
      </c>
      <c r="AA51" s="31">
        <f t="shared" si="29"/>
        <v>0</v>
      </c>
      <c r="AB51" s="31">
        <f t="shared" si="29"/>
        <v>0</v>
      </c>
      <c r="AC51" s="31">
        <f t="shared" si="29"/>
        <v>0</v>
      </c>
    </row>
    <row r="52" spans="2:29" s="32" customFormat="1" ht="12" hidden="1" x14ac:dyDescent="0.25">
      <c r="B52" s="30">
        <f t="shared" si="31"/>
        <v>6</v>
      </c>
      <c r="C52" s="31"/>
      <c r="D52" s="31">
        <f t="shared" si="30"/>
        <v>0</v>
      </c>
      <c r="E52" s="31">
        <f t="shared" si="30"/>
        <v>0</v>
      </c>
      <c r="F52" s="31">
        <f t="shared" si="30"/>
        <v>0</v>
      </c>
      <c r="G52" s="31">
        <f t="shared" si="30"/>
        <v>0</v>
      </c>
      <c r="H52" s="31">
        <f t="shared" si="30"/>
        <v>0</v>
      </c>
      <c r="I52" s="31">
        <f t="shared" si="30"/>
        <v>0</v>
      </c>
      <c r="J52" s="31">
        <f t="shared" si="30"/>
        <v>5953.2800000000007</v>
      </c>
      <c r="K52" s="31">
        <f t="shared" si="30"/>
        <v>5953.2800000000007</v>
      </c>
      <c r="L52" s="31">
        <f t="shared" si="30"/>
        <v>5953.2800000000007</v>
      </c>
      <c r="M52" s="31">
        <f t="shared" si="30"/>
        <v>5953.2800000000007</v>
      </c>
      <c r="N52" s="31"/>
      <c r="O52" s="31">
        <f t="shared" si="30"/>
        <v>5953.2800000000007</v>
      </c>
      <c r="P52" s="31">
        <f t="shared" si="29"/>
        <v>0</v>
      </c>
      <c r="Q52" s="31">
        <f t="shared" si="29"/>
        <v>0</v>
      </c>
      <c r="R52" s="31">
        <f t="shared" si="29"/>
        <v>0</v>
      </c>
      <c r="S52" s="31">
        <f t="shared" si="29"/>
        <v>0</v>
      </c>
      <c r="T52" s="31">
        <f t="shared" si="29"/>
        <v>0</v>
      </c>
      <c r="U52" s="31">
        <f t="shared" si="29"/>
        <v>0</v>
      </c>
      <c r="V52" s="31">
        <f t="shared" si="29"/>
        <v>0</v>
      </c>
      <c r="W52" s="31">
        <f t="shared" si="29"/>
        <v>0</v>
      </c>
      <c r="X52" s="31">
        <f t="shared" si="29"/>
        <v>0</v>
      </c>
      <c r="Y52" s="31">
        <f t="shared" si="29"/>
        <v>0</v>
      </c>
      <c r="Z52" s="31">
        <f t="shared" si="29"/>
        <v>0</v>
      </c>
      <c r="AA52" s="31">
        <f t="shared" si="29"/>
        <v>0</v>
      </c>
      <c r="AB52" s="31">
        <f t="shared" si="29"/>
        <v>0</v>
      </c>
      <c r="AC52" s="31">
        <f t="shared" si="29"/>
        <v>0</v>
      </c>
    </row>
    <row r="53" spans="2:29" s="32" customFormat="1" ht="12" hidden="1" x14ac:dyDescent="0.25">
      <c r="B53" s="30">
        <f t="shared" si="31"/>
        <v>7</v>
      </c>
      <c r="C53" s="33"/>
      <c r="D53" s="31">
        <f t="shared" si="30"/>
        <v>0</v>
      </c>
      <c r="E53" s="31">
        <f t="shared" si="30"/>
        <v>0</v>
      </c>
      <c r="F53" s="31">
        <f t="shared" si="30"/>
        <v>0</v>
      </c>
      <c r="G53" s="31">
        <f t="shared" si="30"/>
        <v>0</v>
      </c>
      <c r="H53" s="31">
        <f t="shared" si="30"/>
        <v>0</v>
      </c>
      <c r="I53" s="31">
        <f t="shared" si="30"/>
        <v>0</v>
      </c>
      <c r="J53" s="31">
        <f t="shared" si="30"/>
        <v>0</v>
      </c>
      <c r="K53" s="31">
        <f t="shared" si="30"/>
        <v>6343.9359999999997</v>
      </c>
      <c r="L53" s="31">
        <f t="shared" si="30"/>
        <v>6343.9359999999997</v>
      </c>
      <c r="M53" s="31">
        <f t="shared" si="30"/>
        <v>6343.9359999999997</v>
      </c>
      <c r="N53" s="31"/>
      <c r="O53" s="31">
        <f t="shared" si="30"/>
        <v>6343.9359999999997</v>
      </c>
      <c r="P53" s="31">
        <f t="shared" si="29"/>
        <v>6343.9359999999997</v>
      </c>
      <c r="Q53" s="31">
        <f t="shared" si="29"/>
        <v>0</v>
      </c>
      <c r="R53" s="31">
        <f t="shared" si="29"/>
        <v>0</v>
      </c>
      <c r="S53" s="31">
        <f t="shared" si="29"/>
        <v>0</v>
      </c>
      <c r="T53" s="31">
        <f t="shared" si="29"/>
        <v>0</v>
      </c>
      <c r="U53" s="31">
        <f t="shared" si="29"/>
        <v>0</v>
      </c>
      <c r="V53" s="31">
        <f t="shared" si="29"/>
        <v>0</v>
      </c>
      <c r="W53" s="31">
        <f t="shared" si="29"/>
        <v>0</v>
      </c>
      <c r="X53" s="31">
        <f t="shared" si="29"/>
        <v>0</v>
      </c>
      <c r="Y53" s="31">
        <f t="shared" si="29"/>
        <v>0</v>
      </c>
      <c r="Z53" s="31">
        <f t="shared" si="29"/>
        <v>0</v>
      </c>
      <c r="AA53" s="31">
        <f t="shared" si="29"/>
        <v>0</v>
      </c>
      <c r="AB53" s="31">
        <f t="shared" si="29"/>
        <v>0</v>
      </c>
      <c r="AC53" s="31">
        <f t="shared" si="29"/>
        <v>0</v>
      </c>
    </row>
    <row r="54" spans="2:29" s="32" customFormat="1" ht="12" hidden="1" x14ac:dyDescent="0.25">
      <c r="B54" s="30">
        <f t="shared" si="31"/>
        <v>8</v>
      </c>
      <c r="C54" s="33"/>
      <c r="D54" s="31">
        <f t="shared" si="30"/>
        <v>0</v>
      </c>
      <c r="E54" s="31">
        <f t="shared" si="30"/>
        <v>0</v>
      </c>
      <c r="F54" s="31">
        <f t="shared" si="30"/>
        <v>0</v>
      </c>
      <c r="G54" s="31">
        <f t="shared" si="30"/>
        <v>0</v>
      </c>
      <c r="H54" s="31">
        <f t="shared" si="30"/>
        <v>0</v>
      </c>
      <c r="I54" s="31">
        <f t="shared" si="30"/>
        <v>0</v>
      </c>
      <c r="J54" s="31">
        <f t="shared" si="30"/>
        <v>0</v>
      </c>
      <c r="K54" s="31">
        <f t="shared" si="30"/>
        <v>0</v>
      </c>
      <c r="L54" s="31">
        <f t="shared" si="30"/>
        <v>6652.7232000000004</v>
      </c>
      <c r="M54" s="31">
        <f t="shared" si="30"/>
        <v>6652.7232000000004</v>
      </c>
      <c r="N54" s="31"/>
      <c r="O54" s="31">
        <f t="shared" si="30"/>
        <v>6652.7232000000004</v>
      </c>
      <c r="P54" s="31">
        <f t="shared" si="29"/>
        <v>6652.7232000000004</v>
      </c>
      <c r="Q54" s="31">
        <f t="shared" si="29"/>
        <v>6652.7232000000004</v>
      </c>
      <c r="R54" s="31">
        <f t="shared" si="29"/>
        <v>0</v>
      </c>
      <c r="S54" s="31">
        <f t="shared" si="29"/>
        <v>0</v>
      </c>
      <c r="T54" s="31">
        <f t="shared" si="29"/>
        <v>0</v>
      </c>
      <c r="U54" s="31">
        <f t="shared" si="29"/>
        <v>0</v>
      </c>
      <c r="V54" s="31">
        <f t="shared" si="29"/>
        <v>0</v>
      </c>
      <c r="W54" s="31">
        <f t="shared" si="29"/>
        <v>0</v>
      </c>
      <c r="X54" s="31">
        <f t="shared" si="29"/>
        <v>0</v>
      </c>
      <c r="Y54" s="31">
        <f t="shared" si="29"/>
        <v>0</v>
      </c>
      <c r="Z54" s="31">
        <f t="shared" si="29"/>
        <v>0</v>
      </c>
      <c r="AA54" s="31">
        <f t="shared" si="29"/>
        <v>0</v>
      </c>
      <c r="AB54" s="31">
        <f t="shared" si="29"/>
        <v>0</v>
      </c>
      <c r="AC54" s="31">
        <f t="shared" si="29"/>
        <v>0</v>
      </c>
    </row>
    <row r="55" spans="2:29" s="32" customFormat="1" ht="12" hidden="1" x14ac:dyDescent="0.25">
      <c r="B55" s="30">
        <f t="shared" si="31"/>
        <v>9</v>
      </c>
      <c r="C55" s="33"/>
      <c r="D55" s="31">
        <f t="shared" si="30"/>
        <v>0</v>
      </c>
      <c r="E55" s="31">
        <f t="shared" si="30"/>
        <v>0</v>
      </c>
      <c r="F55" s="31">
        <f t="shared" si="30"/>
        <v>0</v>
      </c>
      <c r="G55" s="31">
        <f t="shared" si="30"/>
        <v>0</v>
      </c>
      <c r="H55" s="31">
        <f t="shared" si="30"/>
        <v>0</v>
      </c>
      <c r="I55" s="31">
        <f t="shared" si="30"/>
        <v>0</v>
      </c>
      <c r="J55" s="31">
        <f t="shared" si="30"/>
        <v>0</v>
      </c>
      <c r="K55" s="31">
        <f t="shared" si="30"/>
        <v>0</v>
      </c>
      <c r="L55" s="31">
        <f t="shared" si="30"/>
        <v>0</v>
      </c>
      <c r="M55" s="31">
        <f t="shared" si="30"/>
        <v>6831.2678400000004</v>
      </c>
      <c r="N55" s="31"/>
      <c r="O55" s="31">
        <f t="shared" si="30"/>
        <v>6831.2678400000004</v>
      </c>
      <c r="P55" s="31">
        <f t="shared" si="29"/>
        <v>6831.2678400000004</v>
      </c>
      <c r="Q55" s="31">
        <f t="shared" si="29"/>
        <v>6831.2678400000004</v>
      </c>
      <c r="R55" s="31">
        <f t="shared" si="29"/>
        <v>6831.2678400000004</v>
      </c>
      <c r="S55" s="31">
        <f t="shared" si="29"/>
        <v>0</v>
      </c>
      <c r="T55" s="31">
        <f t="shared" si="29"/>
        <v>0</v>
      </c>
      <c r="U55" s="31">
        <f t="shared" si="29"/>
        <v>0</v>
      </c>
      <c r="V55" s="31">
        <f t="shared" si="29"/>
        <v>0</v>
      </c>
      <c r="W55" s="31">
        <f t="shared" si="29"/>
        <v>0</v>
      </c>
      <c r="X55" s="31">
        <f t="shared" si="29"/>
        <v>0</v>
      </c>
      <c r="Y55" s="31">
        <f t="shared" si="29"/>
        <v>0</v>
      </c>
      <c r="Z55" s="31">
        <f t="shared" si="29"/>
        <v>0</v>
      </c>
      <c r="AA55" s="31">
        <f t="shared" si="29"/>
        <v>0</v>
      </c>
      <c r="AB55" s="31">
        <f t="shared" si="29"/>
        <v>0</v>
      </c>
      <c r="AC55" s="31">
        <f t="shared" si="29"/>
        <v>0</v>
      </c>
    </row>
    <row r="56" spans="2:29" s="32" customFormat="1" ht="12" hidden="1" x14ac:dyDescent="0.25">
      <c r="B56" s="30">
        <f t="shared" si="31"/>
        <v>10</v>
      </c>
      <c r="C56" s="33"/>
      <c r="D56" s="31">
        <f t="shared" si="30"/>
        <v>0</v>
      </c>
      <c r="E56" s="31">
        <f t="shared" si="30"/>
        <v>0</v>
      </c>
      <c r="F56" s="31">
        <f t="shared" si="30"/>
        <v>0</v>
      </c>
      <c r="G56" s="31">
        <f t="shared" si="30"/>
        <v>0</v>
      </c>
      <c r="H56" s="31">
        <f t="shared" si="30"/>
        <v>0</v>
      </c>
      <c r="I56" s="31">
        <f t="shared" si="30"/>
        <v>0</v>
      </c>
      <c r="J56" s="31">
        <f t="shared" si="30"/>
        <v>0</v>
      </c>
      <c r="K56" s="31">
        <f t="shared" si="30"/>
        <v>0</v>
      </c>
      <c r="L56" s="31">
        <f t="shared" si="30"/>
        <v>0</v>
      </c>
      <c r="M56" s="31">
        <f t="shared" si="30"/>
        <v>0</v>
      </c>
      <c r="N56" s="31"/>
      <c r="O56" s="31">
        <f t="shared" si="30"/>
        <v>6815.1214080000009</v>
      </c>
      <c r="P56" s="31">
        <f t="shared" si="29"/>
        <v>6815.1214080000009</v>
      </c>
      <c r="Q56" s="31">
        <f t="shared" si="29"/>
        <v>6815.1214080000009</v>
      </c>
      <c r="R56" s="31">
        <f t="shared" si="29"/>
        <v>6815.1214080000009</v>
      </c>
      <c r="S56" s="31">
        <f t="shared" si="29"/>
        <v>6815.1214080000009</v>
      </c>
      <c r="T56" s="31">
        <f t="shared" si="29"/>
        <v>0</v>
      </c>
      <c r="U56" s="31">
        <f t="shared" si="29"/>
        <v>0</v>
      </c>
      <c r="V56" s="31">
        <f t="shared" si="29"/>
        <v>0</v>
      </c>
      <c r="W56" s="31">
        <f t="shared" si="29"/>
        <v>0</v>
      </c>
      <c r="X56" s="31">
        <f t="shared" si="29"/>
        <v>0</v>
      </c>
      <c r="Y56" s="31">
        <f t="shared" si="29"/>
        <v>0</v>
      </c>
      <c r="Z56" s="31">
        <f t="shared" si="29"/>
        <v>0</v>
      </c>
      <c r="AA56" s="31">
        <f t="shared" si="29"/>
        <v>0</v>
      </c>
      <c r="AB56" s="31">
        <f t="shared" si="29"/>
        <v>0</v>
      </c>
      <c r="AC56" s="31">
        <f t="shared" si="29"/>
        <v>0</v>
      </c>
    </row>
    <row r="57" spans="2:29" hidden="1" x14ac:dyDescent="0.3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2:29" s="2" customFormat="1" hidden="1" x14ac:dyDescent="0.3">
      <c r="B58" s="25" t="s">
        <v>23</v>
      </c>
      <c r="C58" s="29"/>
      <c r="D58" s="29">
        <f>SUM(D59:D69)</f>
        <v>0</v>
      </c>
      <c r="E58" s="29">
        <f t="shared" ref="E58:AC58" si="32">SUM(E59:E69)</f>
        <v>0</v>
      </c>
      <c r="F58" s="29">
        <f t="shared" si="32"/>
        <v>0</v>
      </c>
      <c r="G58" s="29">
        <f t="shared" si="32"/>
        <v>0</v>
      </c>
      <c r="H58" s="29">
        <f t="shared" si="32"/>
        <v>0</v>
      </c>
      <c r="I58" s="29">
        <f t="shared" si="32"/>
        <v>0</v>
      </c>
      <c r="J58" s="29">
        <f t="shared" si="32"/>
        <v>0</v>
      </c>
      <c r="K58" s="29">
        <f t="shared" si="32"/>
        <v>0</v>
      </c>
      <c r="L58" s="29">
        <f t="shared" si="32"/>
        <v>0</v>
      </c>
      <c r="M58" s="29">
        <f t="shared" si="32"/>
        <v>0</v>
      </c>
      <c r="N58" s="29"/>
      <c r="O58" s="29">
        <f t="shared" si="32"/>
        <v>0</v>
      </c>
      <c r="P58" s="29">
        <f t="shared" si="32"/>
        <v>0</v>
      </c>
      <c r="Q58" s="29">
        <f t="shared" si="32"/>
        <v>0</v>
      </c>
      <c r="R58" s="29">
        <f t="shared" si="32"/>
        <v>0</v>
      </c>
      <c r="S58" s="29">
        <f t="shared" si="32"/>
        <v>0</v>
      </c>
      <c r="T58" s="29">
        <f t="shared" si="32"/>
        <v>0</v>
      </c>
      <c r="U58" s="29">
        <f t="shared" si="32"/>
        <v>0</v>
      </c>
      <c r="V58" s="29">
        <f t="shared" si="32"/>
        <v>0</v>
      </c>
      <c r="W58" s="29">
        <f t="shared" si="32"/>
        <v>0</v>
      </c>
      <c r="X58" s="29">
        <f t="shared" si="32"/>
        <v>0</v>
      </c>
      <c r="Y58" s="29">
        <f t="shared" si="32"/>
        <v>0</v>
      </c>
      <c r="Z58" s="29">
        <f t="shared" si="32"/>
        <v>0</v>
      </c>
      <c r="AA58" s="29">
        <f t="shared" si="32"/>
        <v>0</v>
      </c>
      <c r="AB58" s="29">
        <f t="shared" si="32"/>
        <v>0</v>
      </c>
      <c r="AC58" s="29">
        <f t="shared" si="32"/>
        <v>0</v>
      </c>
    </row>
    <row r="59" spans="2:29" s="32" customFormat="1" ht="12" hidden="1" x14ac:dyDescent="0.25">
      <c r="B59" s="34">
        <v>0</v>
      </c>
      <c r="C59" s="31"/>
      <c r="D59" s="31">
        <f>IF(D$41&lt;=$B59,0,IF(D$41&gt;$B59+$C$12,0,PPMT($C$13,D$41-$B59,$C$12,-SUMIF($C$19:$M$19,$B59,$C$25:$M$25))))</f>
        <v>0</v>
      </c>
      <c r="E59" s="31">
        <f t="shared" ref="E59:AC69" si="33">IF(E$41&lt;=$B59,0,IF(E$41&gt;$B59+$C$12,0,PPMT($C$13,E$41-$B59,$C$12,-SUMIF($C$19:$M$19,$B59,$C$25:$M$25))))</f>
        <v>0</v>
      </c>
      <c r="F59" s="31">
        <f t="shared" si="33"/>
        <v>0</v>
      </c>
      <c r="G59" s="31">
        <f t="shared" si="33"/>
        <v>0</v>
      </c>
      <c r="H59" s="31">
        <f t="shared" si="33"/>
        <v>0</v>
      </c>
      <c r="I59" s="31">
        <f t="shared" si="33"/>
        <v>0</v>
      </c>
      <c r="J59" s="31">
        <f t="shared" si="33"/>
        <v>0</v>
      </c>
      <c r="K59" s="31">
        <f t="shared" si="33"/>
        <v>0</v>
      </c>
      <c r="L59" s="31">
        <f t="shared" si="33"/>
        <v>0</v>
      </c>
      <c r="M59" s="31">
        <f t="shared" si="33"/>
        <v>0</v>
      </c>
      <c r="N59" s="31"/>
      <c r="O59" s="31">
        <f t="shared" si="33"/>
        <v>0</v>
      </c>
      <c r="P59" s="31">
        <f t="shared" si="33"/>
        <v>0</v>
      </c>
      <c r="Q59" s="31">
        <f t="shared" si="33"/>
        <v>0</v>
      </c>
      <c r="R59" s="31">
        <f t="shared" si="33"/>
        <v>0</v>
      </c>
      <c r="S59" s="31">
        <f t="shared" si="33"/>
        <v>0</v>
      </c>
      <c r="T59" s="31">
        <f t="shared" si="33"/>
        <v>0</v>
      </c>
      <c r="U59" s="31">
        <f t="shared" si="33"/>
        <v>0</v>
      </c>
      <c r="V59" s="31">
        <f t="shared" si="33"/>
        <v>0</v>
      </c>
      <c r="W59" s="31">
        <f t="shared" si="33"/>
        <v>0</v>
      </c>
      <c r="X59" s="31">
        <f t="shared" si="33"/>
        <v>0</v>
      </c>
      <c r="Y59" s="31">
        <f t="shared" si="33"/>
        <v>0</v>
      </c>
      <c r="Z59" s="31">
        <f t="shared" si="33"/>
        <v>0</v>
      </c>
      <c r="AA59" s="31">
        <f t="shared" si="33"/>
        <v>0</v>
      </c>
      <c r="AB59" s="31">
        <f t="shared" si="33"/>
        <v>0</v>
      </c>
      <c r="AC59" s="31">
        <f t="shared" si="33"/>
        <v>0</v>
      </c>
    </row>
    <row r="60" spans="2:29" s="32" customFormat="1" ht="12" hidden="1" x14ac:dyDescent="0.25">
      <c r="B60" s="34">
        <f>B59+1</f>
        <v>1</v>
      </c>
      <c r="C60" s="31"/>
      <c r="D60" s="31">
        <f t="shared" ref="D60:T69" si="34">IF(D$41&lt;=$B60,0,IF(D$41&gt;$B60+$C$12,0,PPMT($C$13,D$41-$B60,$C$12,-SUMIF($C$19:$M$19,$B60,$C$25:$M$25))))</f>
        <v>0</v>
      </c>
      <c r="E60" s="31">
        <f t="shared" si="34"/>
        <v>0</v>
      </c>
      <c r="F60" s="31">
        <f t="shared" si="34"/>
        <v>0</v>
      </c>
      <c r="G60" s="31">
        <f t="shared" si="34"/>
        <v>0</v>
      </c>
      <c r="H60" s="31">
        <f t="shared" si="34"/>
        <v>0</v>
      </c>
      <c r="I60" s="31">
        <f t="shared" si="34"/>
        <v>0</v>
      </c>
      <c r="J60" s="31">
        <f t="shared" si="34"/>
        <v>0</v>
      </c>
      <c r="K60" s="31">
        <f t="shared" si="34"/>
        <v>0</v>
      </c>
      <c r="L60" s="31">
        <f t="shared" si="34"/>
        <v>0</v>
      </c>
      <c r="M60" s="31">
        <f t="shared" si="34"/>
        <v>0</v>
      </c>
      <c r="N60" s="31"/>
      <c r="O60" s="31">
        <f t="shared" si="34"/>
        <v>0</v>
      </c>
      <c r="P60" s="31">
        <f t="shared" si="34"/>
        <v>0</v>
      </c>
      <c r="Q60" s="31">
        <f t="shared" si="34"/>
        <v>0</v>
      </c>
      <c r="R60" s="31">
        <f t="shared" si="34"/>
        <v>0</v>
      </c>
      <c r="S60" s="31">
        <f t="shared" si="34"/>
        <v>0</v>
      </c>
      <c r="T60" s="31">
        <f t="shared" si="34"/>
        <v>0</v>
      </c>
      <c r="U60" s="31">
        <f t="shared" si="33"/>
        <v>0</v>
      </c>
      <c r="V60" s="31">
        <f t="shared" si="33"/>
        <v>0</v>
      </c>
      <c r="W60" s="31">
        <f t="shared" si="33"/>
        <v>0</v>
      </c>
      <c r="X60" s="31">
        <f t="shared" si="33"/>
        <v>0</v>
      </c>
      <c r="Y60" s="31">
        <f t="shared" si="33"/>
        <v>0</v>
      </c>
      <c r="Z60" s="31">
        <f t="shared" si="33"/>
        <v>0</v>
      </c>
      <c r="AA60" s="31">
        <f t="shared" si="33"/>
        <v>0</v>
      </c>
      <c r="AB60" s="31">
        <f t="shared" si="33"/>
        <v>0</v>
      </c>
      <c r="AC60" s="31">
        <f t="shared" si="33"/>
        <v>0</v>
      </c>
    </row>
    <row r="61" spans="2:29" s="32" customFormat="1" ht="12" hidden="1" x14ac:dyDescent="0.25">
      <c r="B61" s="34">
        <f t="shared" ref="B61:B69" si="35">B60+1</f>
        <v>2</v>
      </c>
      <c r="C61" s="31"/>
      <c r="D61" s="31">
        <f t="shared" si="34"/>
        <v>0</v>
      </c>
      <c r="E61" s="31">
        <f t="shared" si="33"/>
        <v>0</v>
      </c>
      <c r="F61" s="31">
        <f t="shared" si="33"/>
        <v>0</v>
      </c>
      <c r="G61" s="31">
        <f t="shared" si="33"/>
        <v>0</v>
      </c>
      <c r="H61" s="31">
        <f t="shared" si="33"/>
        <v>0</v>
      </c>
      <c r="I61" s="31">
        <f t="shared" si="33"/>
        <v>0</v>
      </c>
      <c r="J61" s="31">
        <f t="shared" si="33"/>
        <v>0</v>
      </c>
      <c r="K61" s="31">
        <f t="shared" si="33"/>
        <v>0</v>
      </c>
      <c r="L61" s="31">
        <f t="shared" si="33"/>
        <v>0</v>
      </c>
      <c r="M61" s="31">
        <f t="shared" si="33"/>
        <v>0</v>
      </c>
      <c r="N61" s="31"/>
      <c r="O61" s="31">
        <f t="shared" si="33"/>
        <v>0</v>
      </c>
      <c r="P61" s="31">
        <f t="shared" si="33"/>
        <v>0</v>
      </c>
      <c r="Q61" s="31">
        <f t="shared" si="33"/>
        <v>0</v>
      </c>
      <c r="R61" s="31">
        <f t="shared" si="33"/>
        <v>0</v>
      </c>
      <c r="S61" s="31">
        <f t="shared" si="33"/>
        <v>0</v>
      </c>
      <c r="T61" s="31">
        <f t="shared" si="33"/>
        <v>0</v>
      </c>
      <c r="U61" s="31">
        <f t="shared" si="33"/>
        <v>0</v>
      </c>
      <c r="V61" s="31">
        <f t="shared" si="33"/>
        <v>0</v>
      </c>
      <c r="W61" s="31">
        <f t="shared" si="33"/>
        <v>0</v>
      </c>
      <c r="X61" s="31">
        <f t="shared" si="33"/>
        <v>0</v>
      </c>
      <c r="Y61" s="31">
        <f t="shared" si="33"/>
        <v>0</v>
      </c>
      <c r="Z61" s="31">
        <f t="shared" si="33"/>
        <v>0</v>
      </c>
      <c r="AA61" s="31">
        <f t="shared" si="33"/>
        <v>0</v>
      </c>
      <c r="AB61" s="31">
        <f t="shared" si="33"/>
        <v>0</v>
      </c>
      <c r="AC61" s="31">
        <f t="shared" si="33"/>
        <v>0</v>
      </c>
    </row>
    <row r="62" spans="2:29" s="32" customFormat="1" ht="12" hidden="1" x14ac:dyDescent="0.25">
      <c r="B62" s="34">
        <f t="shared" si="35"/>
        <v>3</v>
      </c>
      <c r="C62" s="31"/>
      <c r="D62" s="31">
        <f t="shared" si="34"/>
        <v>0</v>
      </c>
      <c r="E62" s="31">
        <f t="shared" si="33"/>
        <v>0</v>
      </c>
      <c r="F62" s="31">
        <f t="shared" si="33"/>
        <v>0</v>
      </c>
      <c r="G62" s="31">
        <f t="shared" si="33"/>
        <v>0</v>
      </c>
      <c r="H62" s="31">
        <f t="shared" si="33"/>
        <v>0</v>
      </c>
      <c r="I62" s="31">
        <f t="shared" si="33"/>
        <v>0</v>
      </c>
      <c r="J62" s="31">
        <f t="shared" si="33"/>
        <v>0</v>
      </c>
      <c r="K62" s="31">
        <f t="shared" si="33"/>
        <v>0</v>
      </c>
      <c r="L62" s="31">
        <f t="shared" si="33"/>
        <v>0</v>
      </c>
      <c r="M62" s="31">
        <f t="shared" si="33"/>
        <v>0</v>
      </c>
      <c r="N62" s="31"/>
      <c r="O62" s="31">
        <f t="shared" si="33"/>
        <v>0</v>
      </c>
      <c r="P62" s="31">
        <f t="shared" si="33"/>
        <v>0</v>
      </c>
      <c r="Q62" s="31">
        <f t="shared" si="33"/>
        <v>0</v>
      </c>
      <c r="R62" s="31">
        <f t="shared" si="33"/>
        <v>0</v>
      </c>
      <c r="S62" s="31">
        <f t="shared" si="33"/>
        <v>0</v>
      </c>
      <c r="T62" s="31">
        <f t="shared" si="33"/>
        <v>0</v>
      </c>
      <c r="U62" s="31">
        <f t="shared" si="33"/>
        <v>0</v>
      </c>
      <c r="V62" s="31">
        <f t="shared" si="33"/>
        <v>0</v>
      </c>
      <c r="W62" s="31">
        <f t="shared" si="33"/>
        <v>0</v>
      </c>
      <c r="X62" s="31">
        <f t="shared" si="33"/>
        <v>0</v>
      </c>
      <c r="Y62" s="31">
        <f t="shared" si="33"/>
        <v>0</v>
      </c>
      <c r="Z62" s="31">
        <f t="shared" si="33"/>
        <v>0</v>
      </c>
      <c r="AA62" s="31">
        <f t="shared" si="33"/>
        <v>0</v>
      </c>
      <c r="AB62" s="31">
        <f t="shared" si="33"/>
        <v>0</v>
      </c>
      <c r="AC62" s="31">
        <f t="shared" si="33"/>
        <v>0</v>
      </c>
    </row>
    <row r="63" spans="2:29" s="32" customFormat="1" ht="12" hidden="1" x14ac:dyDescent="0.25">
      <c r="B63" s="34">
        <f t="shared" si="35"/>
        <v>4</v>
      </c>
      <c r="C63" s="31"/>
      <c r="D63" s="31">
        <f t="shared" si="34"/>
        <v>0</v>
      </c>
      <c r="E63" s="31">
        <f t="shared" si="33"/>
        <v>0</v>
      </c>
      <c r="F63" s="31">
        <f t="shared" si="33"/>
        <v>0</v>
      </c>
      <c r="G63" s="31">
        <f t="shared" si="33"/>
        <v>0</v>
      </c>
      <c r="H63" s="31">
        <f t="shared" si="33"/>
        <v>0</v>
      </c>
      <c r="I63" s="31">
        <f t="shared" si="33"/>
        <v>0</v>
      </c>
      <c r="J63" s="31">
        <f t="shared" si="33"/>
        <v>0</v>
      </c>
      <c r="K63" s="31">
        <f t="shared" si="33"/>
        <v>0</v>
      </c>
      <c r="L63" s="31">
        <f t="shared" si="33"/>
        <v>0</v>
      </c>
      <c r="M63" s="31">
        <f t="shared" si="33"/>
        <v>0</v>
      </c>
      <c r="N63" s="31"/>
      <c r="O63" s="31">
        <f t="shared" si="33"/>
        <v>0</v>
      </c>
      <c r="P63" s="31">
        <f t="shared" si="33"/>
        <v>0</v>
      </c>
      <c r="Q63" s="31">
        <f t="shared" si="33"/>
        <v>0</v>
      </c>
      <c r="R63" s="31">
        <f t="shared" si="33"/>
        <v>0</v>
      </c>
      <c r="S63" s="31">
        <f t="shared" si="33"/>
        <v>0</v>
      </c>
      <c r="T63" s="31">
        <f t="shared" si="33"/>
        <v>0</v>
      </c>
      <c r="U63" s="31">
        <f t="shared" si="33"/>
        <v>0</v>
      </c>
      <c r="V63" s="31">
        <f t="shared" si="33"/>
        <v>0</v>
      </c>
      <c r="W63" s="31">
        <f t="shared" si="33"/>
        <v>0</v>
      </c>
      <c r="X63" s="31">
        <f t="shared" si="33"/>
        <v>0</v>
      </c>
      <c r="Y63" s="31">
        <f t="shared" si="33"/>
        <v>0</v>
      </c>
      <c r="Z63" s="31">
        <f t="shared" si="33"/>
        <v>0</v>
      </c>
      <c r="AA63" s="31">
        <f t="shared" si="33"/>
        <v>0</v>
      </c>
      <c r="AB63" s="31">
        <f t="shared" si="33"/>
        <v>0</v>
      </c>
      <c r="AC63" s="31">
        <f t="shared" si="33"/>
        <v>0</v>
      </c>
    </row>
    <row r="64" spans="2:29" s="32" customFormat="1" ht="12" hidden="1" x14ac:dyDescent="0.25">
      <c r="B64" s="34">
        <f t="shared" si="35"/>
        <v>5</v>
      </c>
      <c r="C64" s="31"/>
      <c r="D64" s="31">
        <f t="shared" si="34"/>
        <v>0</v>
      </c>
      <c r="E64" s="31">
        <f t="shared" si="33"/>
        <v>0</v>
      </c>
      <c r="F64" s="31">
        <f t="shared" si="33"/>
        <v>0</v>
      </c>
      <c r="G64" s="31">
        <f t="shared" si="33"/>
        <v>0</v>
      </c>
      <c r="H64" s="31">
        <f t="shared" si="33"/>
        <v>0</v>
      </c>
      <c r="I64" s="31">
        <f t="shared" si="33"/>
        <v>0</v>
      </c>
      <c r="J64" s="31">
        <f t="shared" si="33"/>
        <v>0</v>
      </c>
      <c r="K64" s="31">
        <f t="shared" si="33"/>
        <v>0</v>
      </c>
      <c r="L64" s="31">
        <f t="shared" si="33"/>
        <v>0</v>
      </c>
      <c r="M64" s="31">
        <f t="shared" si="33"/>
        <v>0</v>
      </c>
      <c r="N64" s="31"/>
      <c r="O64" s="31">
        <f t="shared" si="33"/>
        <v>0</v>
      </c>
      <c r="P64" s="31">
        <f t="shared" si="33"/>
        <v>0</v>
      </c>
      <c r="Q64" s="31">
        <f t="shared" si="33"/>
        <v>0</v>
      </c>
      <c r="R64" s="31">
        <f t="shared" si="33"/>
        <v>0</v>
      </c>
      <c r="S64" s="31">
        <f t="shared" si="33"/>
        <v>0</v>
      </c>
      <c r="T64" s="31">
        <f t="shared" si="33"/>
        <v>0</v>
      </c>
      <c r="U64" s="31">
        <f t="shared" si="33"/>
        <v>0</v>
      </c>
      <c r="V64" s="31">
        <f t="shared" si="33"/>
        <v>0</v>
      </c>
      <c r="W64" s="31">
        <f t="shared" si="33"/>
        <v>0</v>
      </c>
      <c r="X64" s="31">
        <f t="shared" si="33"/>
        <v>0</v>
      </c>
      <c r="Y64" s="31">
        <f t="shared" si="33"/>
        <v>0</v>
      </c>
      <c r="Z64" s="31">
        <f t="shared" si="33"/>
        <v>0</v>
      </c>
      <c r="AA64" s="31">
        <f t="shared" si="33"/>
        <v>0</v>
      </c>
      <c r="AB64" s="31">
        <f t="shared" si="33"/>
        <v>0</v>
      </c>
      <c r="AC64" s="31">
        <f t="shared" si="33"/>
        <v>0</v>
      </c>
    </row>
    <row r="65" spans="2:29" s="32" customFormat="1" ht="12" hidden="1" x14ac:dyDescent="0.25">
      <c r="B65" s="34">
        <f t="shared" si="35"/>
        <v>6</v>
      </c>
      <c r="C65" s="31"/>
      <c r="D65" s="31">
        <f t="shared" si="34"/>
        <v>0</v>
      </c>
      <c r="E65" s="31">
        <f t="shared" si="33"/>
        <v>0</v>
      </c>
      <c r="F65" s="31">
        <f t="shared" si="33"/>
        <v>0</v>
      </c>
      <c r="G65" s="31">
        <f t="shared" si="33"/>
        <v>0</v>
      </c>
      <c r="H65" s="31">
        <f t="shared" si="33"/>
        <v>0</v>
      </c>
      <c r="I65" s="31">
        <f t="shared" si="33"/>
        <v>0</v>
      </c>
      <c r="J65" s="31">
        <f t="shared" si="33"/>
        <v>0</v>
      </c>
      <c r="K65" s="31">
        <f t="shared" si="33"/>
        <v>0</v>
      </c>
      <c r="L65" s="31">
        <f t="shared" si="33"/>
        <v>0</v>
      </c>
      <c r="M65" s="31">
        <f t="shared" si="33"/>
        <v>0</v>
      </c>
      <c r="N65" s="31"/>
      <c r="O65" s="31">
        <f t="shared" si="33"/>
        <v>0</v>
      </c>
      <c r="P65" s="31">
        <f t="shared" si="33"/>
        <v>0</v>
      </c>
      <c r="Q65" s="31">
        <f t="shared" si="33"/>
        <v>0</v>
      </c>
      <c r="R65" s="31">
        <f t="shared" si="33"/>
        <v>0</v>
      </c>
      <c r="S65" s="31">
        <f t="shared" si="33"/>
        <v>0</v>
      </c>
      <c r="T65" s="31">
        <f t="shared" si="33"/>
        <v>0</v>
      </c>
      <c r="U65" s="31">
        <f t="shared" si="33"/>
        <v>0</v>
      </c>
      <c r="V65" s="31">
        <f t="shared" si="33"/>
        <v>0</v>
      </c>
      <c r="W65" s="31">
        <f t="shared" si="33"/>
        <v>0</v>
      </c>
      <c r="X65" s="31">
        <f t="shared" si="33"/>
        <v>0</v>
      </c>
      <c r="Y65" s="31">
        <f t="shared" si="33"/>
        <v>0</v>
      </c>
      <c r="Z65" s="31">
        <f t="shared" si="33"/>
        <v>0</v>
      </c>
      <c r="AA65" s="31">
        <f t="shared" si="33"/>
        <v>0</v>
      </c>
      <c r="AB65" s="31">
        <f t="shared" si="33"/>
        <v>0</v>
      </c>
      <c r="AC65" s="31">
        <f t="shared" si="33"/>
        <v>0</v>
      </c>
    </row>
    <row r="66" spans="2:29" s="32" customFormat="1" ht="12" hidden="1" x14ac:dyDescent="0.25">
      <c r="B66" s="34">
        <f t="shared" si="35"/>
        <v>7</v>
      </c>
      <c r="C66" s="33"/>
      <c r="D66" s="31">
        <f t="shared" si="34"/>
        <v>0</v>
      </c>
      <c r="E66" s="31">
        <f t="shared" si="33"/>
        <v>0</v>
      </c>
      <c r="F66" s="31">
        <f t="shared" si="33"/>
        <v>0</v>
      </c>
      <c r="G66" s="31">
        <f t="shared" si="33"/>
        <v>0</v>
      </c>
      <c r="H66" s="31">
        <f t="shared" si="33"/>
        <v>0</v>
      </c>
      <c r="I66" s="31">
        <f t="shared" si="33"/>
        <v>0</v>
      </c>
      <c r="J66" s="31">
        <f t="shared" si="33"/>
        <v>0</v>
      </c>
      <c r="K66" s="31">
        <f t="shared" si="33"/>
        <v>0</v>
      </c>
      <c r="L66" s="31">
        <f t="shared" si="33"/>
        <v>0</v>
      </c>
      <c r="M66" s="31">
        <f t="shared" si="33"/>
        <v>0</v>
      </c>
      <c r="N66" s="31"/>
      <c r="O66" s="31">
        <f t="shared" si="33"/>
        <v>0</v>
      </c>
      <c r="P66" s="31">
        <f t="shared" si="33"/>
        <v>0</v>
      </c>
      <c r="Q66" s="31">
        <f t="shared" si="33"/>
        <v>0</v>
      </c>
      <c r="R66" s="31">
        <f t="shared" si="33"/>
        <v>0</v>
      </c>
      <c r="S66" s="31">
        <f t="shared" si="33"/>
        <v>0</v>
      </c>
      <c r="T66" s="31">
        <f t="shared" si="33"/>
        <v>0</v>
      </c>
      <c r="U66" s="31">
        <f t="shared" si="33"/>
        <v>0</v>
      </c>
      <c r="V66" s="31">
        <f t="shared" si="33"/>
        <v>0</v>
      </c>
      <c r="W66" s="31">
        <f t="shared" si="33"/>
        <v>0</v>
      </c>
      <c r="X66" s="31">
        <f t="shared" si="33"/>
        <v>0</v>
      </c>
      <c r="Y66" s="31">
        <f t="shared" si="33"/>
        <v>0</v>
      </c>
      <c r="Z66" s="31">
        <f t="shared" si="33"/>
        <v>0</v>
      </c>
      <c r="AA66" s="31">
        <f t="shared" si="33"/>
        <v>0</v>
      </c>
      <c r="AB66" s="31">
        <f t="shared" si="33"/>
        <v>0</v>
      </c>
      <c r="AC66" s="31">
        <f t="shared" si="33"/>
        <v>0</v>
      </c>
    </row>
    <row r="67" spans="2:29" s="32" customFormat="1" ht="12" hidden="1" x14ac:dyDescent="0.25">
      <c r="B67" s="34">
        <f t="shared" si="35"/>
        <v>8</v>
      </c>
      <c r="C67" s="33"/>
      <c r="D67" s="31">
        <f t="shared" si="34"/>
        <v>0</v>
      </c>
      <c r="E67" s="31">
        <f t="shared" si="33"/>
        <v>0</v>
      </c>
      <c r="F67" s="31">
        <f t="shared" si="33"/>
        <v>0</v>
      </c>
      <c r="G67" s="31">
        <f t="shared" si="33"/>
        <v>0</v>
      </c>
      <c r="H67" s="31">
        <f t="shared" si="33"/>
        <v>0</v>
      </c>
      <c r="I67" s="31">
        <f t="shared" si="33"/>
        <v>0</v>
      </c>
      <c r="J67" s="31">
        <f t="shared" si="33"/>
        <v>0</v>
      </c>
      <c r="K67" s="31">
        <f t="shared" si="33"/>
        <v>0</v>
      </c>
      <c r="L67" s="31">
        <f t="shared" si="33"/>
        <v>0</v>
      </c>
      <c r="M67" s="31">
        <f t="shared" si="33"/>
        <v>0</v>
      </c>
      <c r="N67" s="31"/>
      <c r="O67" s="31">
        <f t="shared" si="33"/>
        <v>0</v>
      </c>
      <c r="P67" s="31">
        <f t="shared" si="33"/>
        <v>0</v>
      </c>
      <c r="Q67" s="31">
        <f t="shared" si="33"/>
        <v>0</v>
      </c>
      <c r="R67" s="31">
        <f t="shared" si="33"/>
        <v>0</v>
      </c>
      <c r="S67" s="31">
        <f t="shared" si="33"/>
        <v>0</v>
      </c>
      <c r="T67" s="31">
        <f t="shared" si="33"/>
        <v>0</v>
      </c>
      <c r="U67" s="31">
        <f t="shared" si="33"/>
        <v>0</v>
      </c>
      <c r="V67" s="31">
        <f t="shared" si="33"/>
        <v>0</v>
      </c>
      <c r="W67" s="31">
        <f t="shared" si="33"/>
        <v>0</v>
      </c>
      <c r="X67" s="31">
        <f t="shared" si="33"/>
        <v>0</v>
      </c>
      <c r="Y67" s="31">
        <f t="shared" si="33"/>
        <v>0</v>
      </c>
      <c r="Z67" s="31">
        <f t="shared" si="33"/>
        <v>0</v>
      </c>
      <c r="AA67" s="31">
        <f t="shared" si="33"/>
        <v>0</v>
      </c>
      <c r="AB67" s="31">
        <f t="shared" si="33"/>
        <v>0</v>
      </c>
      <c r="AC67" s="31">
        <f t="shared" si="33"/>
        <v>0</v>
      </c>
    </row>
    <row r="68" spans="2:29" s="32" customFormat="1" ht="12" hidden="1" x14ac:dyDescent="0.25">
      <c r="B68" s="34">
        <f t="shared" si="35"/>
        <v>9</v>
      </c>
      <c r="C68" s="33"/>
      <c r="D68" s="31">
        <f t="shared" si="34"/>
        <v>0</v>
      </c>
      <c r="E68" s="31">
        <f t="shared" si="33"/>
        <v>0</v>
      </c>
      <c r="F68" s="31">
        <f t="shared" si="33"/>
        <v>0</v>
      </c>
      <c r="G68" s="31">
        <f t="shared" si="33"/>
        <v>0</v>
      </c>
      <c r="H68" s="31">
        <f t="shared" si="33"/>
        <v>0</v>
      </c>
      <c r="I68" s="31">
        <f t="shared" si="33"/>
        <v>0</v>
      </c>
      <c r="J68" s="31">
        <f t="shared" si="33"/>
        <v>0</v>
      </c>
      <c r="K68" s="31">
        <f t="shared" si="33"/>
        <v>0</v>
      </c>
      <c r="L68" s="31">
        <f t="shared" si="33"/>
        <v>0</v>
      </c>
      <c r="M68" s="31">
        <f t="shared" si="33"/>
        <v>0</v>
      </c>
      <c r="N68" s="31"/>
      <c r="O68" s="31">
        <f t="shared" si="33"/>
        <v>0</v>
      </c>
      <c r="P68" s="31">
        <f t="shared" si="33"/>
        <v>0</v>
      </c>
      <c r="Q68" s="31">
        <f t="shared" si="33"/>
        <v>0</v>
      </c>
      <c r="R68" s="31">
        <f t="shared" si="33"/>
        <v>0</v>
      </c>
      <c r="S68" s="31">
        <f t="shared" si="33"/>
        <v>0</v>
      </c>
      <c r="T68" s="31">
        <f t="shared" si="33"/>
        <v>0</v>
      </c>
      <c r="U68" s="31">
        <f t="shared" si="33"/>
        <v>0</v>
      </c>
      <c r="V68" s="31">
        <f t="shared" si="33"/>
        <v>0</v>
      </c>
      <c r="W68" s="31">
        <f t="shared" si="33"/>
        <v>0</v>
      </c>
      <c r="X68" s="31">
        <f t="shared" si="33"/>
        <v>0</v>
      </c>
      <c r="Y68" s="31">
        <f t="shared" si="33"/>
        <v>0</v>
      </c>
      <c r="Z68" s="31">
        <f t="shared" si="33"/>
        <v>0</v>
      </c>
      <c r="AA68" s="31">
        <f t="shared" si="33"/>
        <v>0</v>
      </c>
      <c r="AB68" s="31">
        <f t="shared" si="33"/>
        <v>0</v>
      </c>
      <c r="AC68" s="31">
        <f t="shared" si="33"/>
        <v>0</v>
      </c>
    </row>
    <row r="69" spans="2:29" s="32" customFormat="1" ht="12" hidden="1" x14ac:dyDescent="0.25">
      <c r="B69" s="34">
        <f t="shared" si="35"/>
        <v>10</v>
      </c>
      <c r="C69" s="33"/>
      <c r="D69" s="31">
        <f t="shared" si="34"/>
        <v>0</v>
      </c>
      <c r="E69" s="31">
        <f t="shared" si="33"/>
        <v>0</v>
      </c>
      <c r="F69" s="31">
        <f t="shared" si="33"/>
        <v>0</v>
      </c>
      <c r="G69" s="31">
        <f t="shared" si="33"/>
        <v>0</v>
      </c>
      <c r="H69" s="31">
        <f t="shared" si="33"/>
        <v>0</v>
      </c>
      <c r="I69" s="31">
        <f t="shared" si="33"/>
        <v>0</v>
      </c>
      <c r="J69" s="31">
        <f t="shared" si="33"/>
        <v>0</v>
      </c>
      <c r="K69" s="31">
        <f t="shared" si="33"/>
        <v>0</v>
      </c>
      <c r="L69" s="31">
        <f t="shared" si="33"/>
        <v>0</v>
      </c>
      <c r="M69" s="31">
        <f t="shared" si="33"/>
        <v>0</v>
      </c>
      <c r="N69" s="31"/>
      <c r="O69" s="31">
        <f t="shared" si="33"/>
        <v>0</v>
      </c>
      <c r="P69" s="31">
        <f t="shared" si="33"/>
        <v>0</v>
      </c>
      <c r="Q69" s="31">
        <f t="shared" si="33"/>
        <v>0</v>
      </c>
      <c r="R69" s="31">
        <f t="shared" si="33"/>
        <v>0</v>
      </c>
      <c r="S69" s="31">
        <f t="shared" si="33"/>
        <v>0</v>
      </c>
      <c r="T69" s="31">
        <f t="shared" si="33"/>
        <v>0</v>
      </c>
      <c r="U69" s="31">
        <f t="shared" si="33"/>
        <v>0</v>
      </c>
      <c r="V69" s="31">
        <f t="shared" si="33"/>
        <v>0</v>
      </c>
      <c r="W69" s="31">
        <f t="shared" si="33"/>
        <v>0</v>
      </c>
      <c r="X69" s="31">
        <f t="shared" si="33"/>
        <v>0</v>
      </c>
      <c r="Y69" s="31">
        <f t="shared" si="33"/>
        <v>0</v>
      </c>
      <c r="Z69" s="31">
        <f t="shared" si="33"/>
        <v>0</v>
      </c>
      <c r="AA69" s="31">
        <f t="shared" si="33"/>
        <v>0</v>
      </c>
      <c r="AB69" s="31">
        <f t="shared" si="33"/>
        <v>0</v>
      </c>
      <c r="AC69" s="31">
        <f t="shared" si="33"/>
        <v>0</v>
      </c>
    </row>
    <row r="70" spans="2:29" hidden="1" x14ac:dyDescent="0.3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2:29" s="2" customFormat="1" hidden="1" x14ac:dyDescent="0.3">
      <c r="B71" s="25" t="s">
        <v>24</v>
      </c>
      <c r="C71" s="29"/>
      <c r="D71" s="29">
        <f>SUM(D72:D82)</f>
        <v>0</v>
      </c>
      <c r="E71" s="29">
        <f t="shared" ref="E71:AC71" si="36">SUM(E72:E82)</f>
        <v>0</v>
      </c>
      <c r="F71" s="29">
        <f t="shared" si="36"/>
        <v>0</v>
      </c>
      <c r="G71" s="29">
        <f t="shared" si="36"/>
        <v>0</v>
      </c>
      <c r="H71" s="29">
        <f t="shared" si="36"/>
        <v>0</v>
      </c>
      <c r="I71" s="29">
        <f t="shared" si="36"/>
        <v>0</v>
      </c>
      <c r="J71" s="29">
        <f t="shared" si="36"/>
        <v>0</v>
      </c>
      <c r="K71" s="29">
        <f t="shared" si="36"/>
        <v>0</v>
      </c>
      <c r="L71" s="29">
        <f t="shared" si="36"/>
        <v>0</v>
      </c>
      <c r="M71" s="29">
        <f t="shared" si="36"/>
        <v>0</v>
      </c>
      <c r="N71" s="29"/>
      <c r="O71" s="29">
        <f t="shared" si="36"/>
        <v>0</v>
      </c>
      <c r="P71" s="29">
        <f t="shared" si="36"/>
        <v>0</v>
      </c>
      <c r="Q71" s="29">
        <f t="shared" si="36"/>
        <v>0</v>
      </c>
      <c r="R71" s="29">
        <f t="shared" si="36"/>
        <v>0</v>
      </c>
      <c r="S71" s="29">
        <f t="shared" si="36"/>
        <v>0</v>
      </c>
      <c r="T71" s="29">
        <f t="shared" si="36"/>
        <v>0</v>
      </c>
      <c r="U71" s="29">
        <f t="shared" si="36"/>
        <v>0</v>
      </c>
      <c r="V71" s="29">
        <f t="shared" si="36"/>
        <v>0</v>
      </c>
      <c r="W71" s="29">
        <f t="shared" si="36"/>
        <v>0</v>
      </c>
      <c r="X71" s="29">
        <f t="shared" si="36"/>
        <v>0</v>
      </c>
      <c r="Y71" s="29">
        <f t="shared" si="36"/>
        <v>0</v>
      </c>
      <c r="Z71" s="29">
        <f t="shared" si="36"/>
        <v>0</v>
      </c>
      <c r="AA71" s="29">
        <f t="shared" si="36"/>
        <v>0</v>
      </c>
      <c r="AB71" s="29">
        <f t="shared" si="36"/>
        <v>0</v>
      </c>
      <c r="AC71" s="29">
        <f t="shared" si="36"/>
        <v>0</v>
      </c>
    </row>
    <row r="72" spans="2:29" s="32" customFormat="1" ht="12" hidden="1" x14ac:dyDescent="0.25">
      <c r="B72" s="34">
        <v>0</v>
      </c>
      <c r="C72" s="31"/>
      <c r="D72" s="31">
        <f>IF(D$41&lt;=$B72,0,IF(D$41&gt;$B72+$C$12,0,IPMT($C$13,D$41-$B72,$C$12,-SUMIF($C$19:$M$19,$B72,$C$25:$M$25))))</f>
        <v>0</v>
      </c>
      <c r="E72" s="31">
        <f t="shared" ref="E72:AC82" si="37">IF(E$41&lt;=$B72,0,IF(E$41&gt;$B72+$C$12,0,IPMT($C$13,E$41-$B72,$C$12,-SUMIF($C$19:$M$19,$B72,$C$25:$M$25))))</f>
        <v>0</v>
      </c>
      <c r="F72" s="31">
        <f t="shared" si="37"/>
        <v>0</v>
      </c>
      <c r="G72" s="31">
        <f t="shared" si="37"/>
        <v>0</v>
      </c>
      <c r="H72" s="31">
        <f t="shared" si="37"/>
        <v>0</v>
      </c>
      <c r="I72" s="31">
        <f t="shared" si="37"/>
        <v>0</v>
      </c>
      <c r="J72" s="31">
        <f t="shared" si="37"/>
        <v>0</v>
      </c>
      <c r="K72" s="31">
        <f t="shared" si="37"/>
        <v>0</v>
      </c>
      <c r="L72" s="31">
        <f t="shared" si="37"/>
        <v>0</v>
      </c>
      <c r="M72" s="31">
        <f t="shared" si="37"/>
        <v>0</v>
      </c>
      <c r="N72" s="31"/>
      <c r="O72" s="31">
        <f t="shared" si="37"/>
        <v>0</v>
      </c>
      <c r="P72" s="31">
        <f t="shared" si="37"/>
        <v>0</v>
      </c>
      <c r="Q72" s="31">
        <f t="shared" si="37"/>
        <v>0</v>
      </c>
      <c r="R72" s="31">
        <f t="shared" si="37"/>
        <v>0</v>
      </c>
      <c r="S72" s="31">
        <f t="shared" si="37"/>
        <v>0</v>
      </c>
      <c r="T72" s="31">
        <f t="shared" si="37"/>
        <v>0</v>
      </c>
      <c r="U72" s="31">
        <f t="shared" si="37"/>
        <v>0</v>
      </c>
      <c r="V72" s="31">
        <f t="shared" si="37"/>
        <v>0</v>
      </c>
      <c r="W72" s="31">
        <f t="shared" si="37"/>
        <v>0</v>
      </c>
      <c r="X72" s="31">
        <f t="shared" si="37"/>
        <v>0</v>
      </c>
      <c r="Y72" s="31">
        <f t="shared" si="37"/>
        <v>0</v>
      </c>
      <c r="Z72" s="31">
        <f t="shared" si="37"/>
        <v>0</v>
      </c>
      <c r="AA72" s="31">
        <f t="shared" si="37"/>
        <v>0</v>
      </c>
      <c r="AB72" s="31">
        <f t="shared" si="37"/>
        <v>0</v>
      </c>
      <c r="AC72" s="31">
        <f t="shared" si="37"/>
        <v>0</v>
      </c>
    </row>
    <row r="73" spans="2:29" s="32" customFormat="1" ht="12" hidden="1" x14ac:dyDescent="0.25">
      <c r="B73" s="34">
        <f>B72+1</f>
        <v>1</v>
      </c>
      <c r="C73" s="31"/>
      <c r="D73" s="31">
        <f t="shared" ref="D73:T82" si="38">IF(D$41&lt;=$B73,0,IF(D$41&gt;$B73+$C$12,0,IPMT($C$13,D$41-$B73,$C$12,-SUMIF($C$19:$M$19,$B73,$C$25:$M$25))))</f>
        <v>0</v>
      </c>
      <c r="E73" s="31">
        <f t="shared" si="38"/>
        <v>0</v>
      </c>
      <c r="F73" s="31">
        <f t="shared" si="38"/>
        <v>0</v>
      </c>
      <c r="G73" s="31">
        <f t="shared" si="38"/>
        <v>0</v>
      </c>
      <c r="H73" s="31">
        <f t="shared" si="38"/>
        <v>0</v>
      </c>
      <c r="I73" s="31">
        <f t="shared" si="38"/>
        <v>0</v>
      </c>
      <c r="J73" s="31">
        <f t="shared" si="38"/>
        <v>0</v>
      </c>
      <c r="K73" s="31">
        <f t="shared" si="38"/>
        <v>0</v>
      </c>
      <c r="L73" s="31">
        <f t="shared" si="38"/>
        <v>0</v>
      </c>
      <c r="M73" s="31">
        <f t="shared" si="38"/>
        <v>0</v>
      </c>
      <c r="N73" s="31"/>
      <c r="O73" s="31">
        <f t="shared" si="38"/>
        <v>0</v>
      </c>
      <c r="P73" s="31">
        <f t="shared" si="38"/>
        <v>0</v>
      </c>
      <c r="Q73" s="31">
        <f t="shared" si="38"/>
        <v>0</v>
      </c>
      <c r="R73" s="31">
        <f t="shared" si="38"/>
        <v>0</v>
      </c>
      <c r="S73" s="31">
        <f t="shared" si="38"/>
        <v>0</v>
      </c>
      <c r="T73" s="31">
        <f t="shared" si="38"/>
        <v>0</v>
      </c>
      <c r="U73" s="31">
        <f t="shared" si="37"/>
        <v>0</v>
      </c>
      <c r="V73" s="31">
        <f t="shared" si="37"/>
        <v>0</v>
      </c>
      <c r="W73" s="31">
        <f t="shared" si="37"/>
        <v>0</v>
      </c>
      <c r="X73" s="31">
        <f t="shared" si="37"/>
        <v>0</v>
      </c>
      <c r="Y73" s="31">
        <f t="shared" si="37"/>
        <v>0</v>
      </c>
      <c r="Z73" s="31">
        <f t="shared" si="37"/>
        <v>0</v>
      </c>
      <c r="AA73" s="31">
        <f t="shared" si="37"/>
        <v>0</v>
      </c>
      <c r="AB73" s="31">
        <f t="shared" si="37"/>
        <v>0</v>
      </c>
      <c r="AC73" s="31">
        <f t="shared" si="37"/>
        <v>0</v>
      </c>
    </row>
    <row r="74" spans="2:29" s="32" customFormat="1" ht="12" hidden="1" x14ac:dyDescent="0.25">
      <c r="B74" s="34">
        <f t="shared" ref="B74:B82" si="39">B73+1</f>
        <v>2</v>
      </c>
      <c r="C74" s="31"/>
      <c r="D74" s="31">
        <f t="shared" si="38"/>
        <v>0</v>
      </c>
      <c r="E74" s="31">
        <f t="shared" si="37"/>
        <v>0</v>
      </c>
      <c r="F74" s="31">
        <f t="shared" si="37"/>
        <v>0</v>
      </c>
      <c r="G74" s="31">
        <f t="shared" si="37"/>
        <v>0</v>
      </c>
      <c r="H74" s="31">
        <f t="shared" si="37"/>
        <v>0</v>
      </c>
      <c r="I74" s="31">
        <f t="shared" si="37"/>
        <v>0</v>
      </c>
      <c r="J74" s="31">
        <f t="shared" si="37"/>
        <v>0</v>
      </c>
      <c r="K74" s="31">
        <f t="shared" si="37"/>
        <v>0</v>
      </c>
      <c r="L74" s="31">
        <f t="shared" si="37"/>
        <v>0</v>
      </c>
      <c r="M74" s="31">
        <f t="shared" si="37"/>
        <v>0</v>
      </c>
      <c r="N74" s="31"/>
      <c r="O74" s="31">
        <f t="shared" si="37"/>
        <v>0</v>
      </c>
      <c r="P74" s="31">
        <f t="shared" si="37"/>
        <v>0</v>
      </c>
      <c r="Q74" s="31">
        <f t="shared" si="37"/>
        <v>0</v>
      </c>
      <c r="R74" s="31">
        <f t="shared" si="37"/>
        <v>0</v>
      </c>
      <c r="S74" s="31">
        <f t="shared" si="37"/>
        <v>0</v>
      </c>
      <c r="T74" s="31">
        <f t="shared" si="37"/>
        <v>0</v>
      </c>
      <c r="U74" s="31">
        <f t="shared" si="37"/>
        <v>0</v>
      </c>
      <c r="V74" s="31">
        <f t="shared" si="37"/>
        <v>0</v>
      </c>
      <c r="W74" s="31">
        <f t="shared" si="37"/>
        <v>0</v>
      </c>
      <c r="X74" s="31">
        <f t="shared" si="37"/>
        <v>0</v>
      </c>
      <c r="Y74" s="31">
        <f t="shared" si="37"/>
        <v>0</v>
      </c>
      <c r="Z74" s="31">
        <f t="shared" si="37"/>
        <v>0</v>
      </c>
      <c r="AA74" s="31">
        <f t="shared" si="37"/>
        <v>0</v>
      </c>
      <c r="AB74" s="31">
        <f t="shared" si="37"/>
        <v>0</v>
      </c>
      <c r="AC74" s="31">
        <f t="shared" si="37"/>
        <v>0</v>
      </c>
    </row>
    <row r="75" spans="2:29" s="32" customFormat="1" ht="12" hidden="1" x14ac:dyDescent="0.25">
      <c r="B75" s="34">
        <f t="shared" si="39"/>
        <v>3</v>
      </c>
      <c r="C75" s="31"/>
      <c r="D75" s="31">
        <f t="shared" si="38"/>
        <v>0</v>
      </c>
      <c r="E75" s="31">
        <f t="shared" si="37"/>
        <v>0</v>
      </c>
      <c r="F75" s="31">
        <f t="shared" si="37"/>
        <v>0</v>
      </c>
      <c r="G75" s="31">
        <f t="shared" si="37"/>
        <v>0</v>
      </c>
      <c r="H75" s="31">
        <f t="shared" si="37"/>
        <v>0</v>
      </c>
      <c r="I75" s="31">
        <f t="shared" si="37"/>
        <v>0</v>
      </c>
      <c r="J75" s="31">
        <f t="shared" si="37"/>
        <v>0</v>
      </c>
      <c r="K75" s="31">
        <f t="shared" si="37"/>
        <v>0</v>
      </c>
      <c r="L75" s="31">
        <f t="shared" si="37"/>
        <v>0</v>
      </c>
      <c r="M75" s="31">
        <f t="shared" si="37"/>
        <v>0</v>
      </c>
      <c r="N75" s="31"/>
      <c r="O75" s="31">
        <f t="shared" si="37"/>
        <v>0</v>
      </c>
      <c r="P75" s="31">
        <f t="shared" si="37"/>
        <v>0</v>
      </c>
      <c r="Q75" s="31">
        <f t="shared" si="37"/>
        <v>0</v>
      </c>
      <c r="R75" s="31">
        <f t="shared" si="37"/>
        <v>0</v>
      </c>
      <c r="S75" s="31">
        <f t="shared" si="37"/>
        <v>0</v>
      </c>
      <c r="T75" s="31">
        <f t="shared" si="37"/>
        <v>0</v>
      </c>
      <c r="U75" s="31">
        <f t="shared" si="37"/>
        <v>0</v>
      </c>
      <c r="V75" s="31">
        <f t="shared" si="37"/>
        <v>0</v>
      </c>
      <c r="W75" s="31">
        <f t="shared" si="37"/>
        <v>0</v>
      </c>
      <c r="X75" s="31">
        <f t="shared" si="37"/>
        <v>0</v>
      </c>
      <c r="Y75" s="31">
        <f t="shared" si="37"/>
        <v>0</v>
      </c>
      <c r="Z75" s="31">
        <f t="shared" si="37"/>
        <v>0</v>
      </c>
      <c r="AA75" s="31">
        <f t="shared" si="37"/>
        <v>0</v>
      </c>
      <c r="AB75" s="31">
        <f t="shared" si="37"/>
        <v>0</v>
      </c>
      <c r="AC75" s="31">
        <f t="shared" si="37"/>
        <v>0</v>
      </c>
    </row>
    <row r="76" spans="2:29" s="32" customFormat="1" ht="12" hidden="1" x14ac:dyDescent="0.25">
      <c r="B76" s="34">
        <f t="shared" si="39"/>
        <v>4</v>
      </c>
      <c r="C76" s="31"/>
      <c r="D76" s="31">
        <f t="shared" si="38"/>
        <v>0</v>
      </c>
      <c r="E76" s="31">
        <f t="shared" si="37"/>
        <v>0</v>
      </c>
      <c r="F76" s="31">
        <f t="shared" si="37"/>
        <v>0</v>
      </c>
      <c r="G76" s="31">
        <f t="shared" si="37"/>
        <v>0</v>
      </c>
      <c r="H76" s="31">
        <f t="shared" si="37"/>
        <v>0</v>
      </c>
      <c r="I76" s="31">
        <f t="shared" si="37"/>
        <v>0</v>
      </c>
      <c r="J76" s="31">
        <f t="shared" si="37"/>
        <v>0</v>
      </c>
      <c r="K76" s="31">
        <f t="shared" si="37"/>
        <v>0</v>
      </c>
      <c r="L76" s="31">
        <f t="shared" si="37"/>
        <v>0</v>
      </c>
      <c r="M76" s="31">
        <f t="shared" si="37"/>
        <v>0</v>
      </c>
      <c r="N76" s="31"/>
      <c r="O76" s="31">
        <f t="shared" si="37"/>
        <v>0</v>
      </c>
      <c r="P76" s="31">
        <f t="shared" si="37"/>
        <v>0</v>
      </c>
      <c r="Q76" s="31">
        <f t="shared" si="37"/>
        <v>0</v>
      </c>
      <c r="R76" s="31">
        <f t="shared" si="37"/>
        <v>0</v>
      </c>
      <c r="S76" s="31">
        <f t="shared" si="37"/>
        <v>0</v>
      </c>
      <c r="T76" s="31">
        <f t="shared" si="37"/>
        <v>0</v>
      </c>
      <c r="U76" s="31">
        <f t="shared" si="37"/>
        <v>0</v>
      </c>
      <c r="V76" s="31">
        <f t="shared" si="37"/>
        <v>0</v>
      </c>
      <c r="W76" s="31">
        <f t="shared" si="37"/>
        <v>0</v>
      </c>
      <c r="X76" s="31">
        <f t="shared" si="37"/>
        <v>0</v>
      </c>
      <c r="Y76" s="31">
        <f t="shared" si="37"/>
        <v>0</v>
      </c>
      <c r="Z76" s="31">
        <f t="shared" si="37"/>
        <v>0</v>
      </c>
      <c r="AA76" s="31">
        <f t="shared" si="37"/>
        <v>0</v>
      </c>
      <c r="AB76" s="31">
        <f t="shared" si="37"/>
        <v>0</v>
      </c>
      <c r="AC76" s="31">
        <f t="shared" si="37"/>
        <v>0</v>
      </c>
    </row>
    <row r="77" spans="2:29" s="32" customFormat="1" ht="12" hidden="1" x14ac:dyDescent="0.25">
      <c r="B77" s="34">
        <f t="shared" si="39"/>
        <v>5</v>
      </c>
      <c r="C77" s="31"/>
      <c r="D77" s="31">
        <f t="shared" si="38"/>
        <v>0</v>
      </c>
      <c r="E77" s="31">
        <f t="shared" si="37"/>
        <v>0</v>
      </c>
      <c r="F77" s="31">
        <f t="shared" si="37"/>
        <v>0</v>
      </c>
      <c r="G77" s="31">
        <f t="shared" si="37"/>
        <v>0</v>
      </c>
      <c r="H77" s="31">
        <f t="shared" si="37"/>
        <v>0</v>
      </c>
      <c r="I77" s="31">
        <f t="shared" si="37"/>
        <v>0</v>
      </c>
      <c r="J77" s="31">
        <f t="shared" si="37"/>
        <v>0</v>
      </c>
      <c r="K77" s="31">
        <f t="shared" si="37"/>
        <v>0</v>
      </c>
      <c r="L77" s="31">
        <f t="shared" si="37"/>
        <v>0</v>
      </c>
      <c r="M77" s="31">
        <f t="shared" si="37"/>
        <v>0</v>
      </c>
      <c r="N77" s="31"/>
      <c r="O77" s="31">
        <f t="shared" si="37"/>
        <v>0</v>
      </c>
      <c r="P77" s="31">
        <f t="shared" si="37"/>
        <v>0</v>
      </c>
      <c r="Q77" s="31">
        <f t="shared" si="37"/>
        <v>0</v>
      </c>
      <c r="R77" s="31">
        <f t="shared" si="37"/>
        <v>0</v>
      </c>
      <c r="S77" s="31">
        <f t="shared" si="37"/>
        <v>0</v>
      </c>
      <c r="T77" s="31">
        <f t="shared" si="37"/>
        <v>0</v>
      </c>
      <c r="U77" s="31">
        <f t="shared" si="37"/>
        <v>0</v>
      </c>
      <c r="V77" s="31">
        <f t="shared" si="37"/>
        <v>0</v>
      </c>
      <c r="W77" s="31">
        <f t="shared" si="37"/>
        <v>0</v>
      </c>
      <c r="X77" s="31">
        <f t="shared" si="37"/>
        <v>0</v>
      </c>
      <c r="Y77" s="31">
        <f t="shared" si="37"/>
        <v>0</v>
      </c>
      <c r="Z77" s="31">
        <f t="shared" si="37"/>
        <v>0</v>
      </c>
      <c r="AA77" s="31">
        <f t="shared" si="37"/>
        <v>0</v>
      </c>
      <c r="AB77" s="31">
        <f t="shared" si="37"/>
        <v>0</v>
      </c>
      <c r="AC77" s="31">
        <f t="shared" si="37"/>
        <v>0</v>
      </c>
    </row>
    <row r="78" spans="2:29" s="32" customFormat="1" ht="12" hidden="1" x14ac:dyDescent="0.25">
      <c r="B78" s="34">
        <f t="shared" si="39"/>
        <v>6</v>
      </c>
      <c r="C78" s="31"/>
      <c r="D78" s="31">
        <f t="shared" si="38"/>
        <v>0</v>
      </c>
      <c r="E78" s="31">
        <f t="shared" si="37"/>
        <v>0</v>
      </c>
      <c r="F78" s="31">
        <f t="shared" si="37"/>
        <v>0</v>
      </c>
      <c r="G78" s="31">
        <f t="shared" si="37"/>
        <v>0</v>
      </c>
      <c r="H78" s="31">
        <f t="shared" si="37"/>
        <v>0</v>
      </c>
      <c r="I78" s="31">
        <f t="shared" si="37"/>
        <v>0</v>
      </c>
      <c r="J78" s="31">
        <f t="shared" si="37"/>
        <v>0</v>
      </c>
      <c r="K78" s="31">
        <f t="shared" si="37"/>
        <v>0</v>
      </c>
      <c r="L78" s="31">
        <f t="shared" si="37"/>
        <v>0</v>
      </c>
      <c r="M78" s="31">
        <f t="shared" si="37"/>
        <v>0</v>
      </c>
      <c r="N78" s="31"/>
      <c r="O78" s="31">
        <f t="shared" si="37"/>
        <v>0</v>
      </c>
      <c r="P78" s="31">
        <f t="shared" si="37"/>
        <v>0</v>
      </c>
      <c r="Q78" s="31">
        <f t="shared" si="37"/>
        <v>0</v>
      </c>
      <c r="R78" s="31">
        <f t="shared" si="37"/>
        <v>0</v>
      </c>
      <c r="S78" s="31">
        <f t="shared" si="37"/>
        <v>0</v>
      </c>
      <c r="T78" s="31">
        <f t="shared" si="37"/>
        <v>0</v>
      </c>
      <c r="U78" s="31">
        <f t="shared" si="37"/>
        <v>0</v>
      </c>
      <c r="V78" s="31">
        <f t="shared" si="37"/>
        <v>0</v>
      </c>
      <c r="W78" s="31">
        <f t="shared" si="37"/>
        <v>0</v>
      </c>
      <c r="X78" s="31">
        <f t="shared" si="37"/>
        <v>0</v>
      </c>
      <c r="Y78" s="31">
        <f t="shared" si="37"/>
        <v>0</v>
      </c>
      <c r="Z78" s="31">
        <f t="shared" si="37"/>
        <v>0</v>
      </c>
      <c r="AA78" s="31">
        <f t="shared" si="37"/>
        <v>0</v>
      </c>
      <c r="AB78" s="31">
        <f t="shared" si="37"/>
        <v>0</v>
      </c>
      <c r="AC78" s="31">
        <f t="shared" si="37"/>
        <v>0</v>
      </c>
    </row>
    <row r="79" spans="2:29" s="32" customFormat="1" ht="12" hidden="1" x14ac:dyDescent="0.25">
      <c r="B79" s="34">
        <f t="shared" si="39"/>
        <v>7</v>
      </c>
      <c r="C79" s="33"/>
      <c r="D79" s="31">
        <f t="shared" si="38"/>
        <v>0</v>
      </c>
      <c r="E79" s="31">
        <f t="shared" si="37"/>
        <v>0</v>
      </c>
      <c r="F79" s="31">
        <f t="shared" si="37"/>
        <v>0</v>
      </c>
      <c r="G79" s="31">
        <f t="shared" si="37"/>
        <v>0</v>
      </c>
      <c r="H79" s="31">
        <f t="shared" si="37"/>
        <v>0</v>
      </c>
      <c r="I79" s="31">
        <f t="shared" si="37"/>
        <v>0</v>
      </c>
      <c r="J79" s="31">
        <f t="shared" si="37"/>
        <v>0</v>
      </c>
      <c r="K79" s="31">
        <f t="shared" si="37"/>
        <v>0</v>
      </c>
      <c r="L79" s="31">
        <f t="shared" si="37"/>
        <v>0</v>
      </c>
      <c r="M79" s="31">
        <f t="shared" si="37"/>
        <v>0</v>
      </c>
      <c r="N79" s="31"/>
      <c r="O79" s="31">
        <f t="shared" si="37"/>
        <v>0</v>
      </c>
      <c r="P79" s="31">
        <f t="shared" si="37"/>
        <v>0</v>
      </c>
      <c r="Q79" s="31">
        <f t="shared" si="37"/>
        <v>0</v>
      </c>
      <c r="R79" s="31">
        <f t="shared" si="37"/>
        <v>0</v>
      </c>
      <c r="S79" s="31">
        <f t="shared" si="37"/>
        <v>0</v>
      </c>
      <c r="T79" s="31">
        <f t="shared" si="37"/>
        <v>0</v>
      </c>
      <c r="U79" s="31">
        <f t="shared" si="37"/>
        <v>0</v>
      </c>
      <c r="V79" s="31">
        <f t="shared" si="37"/>
        <v>0</v>
      </c>
      <c r="W79" s="31">
        <f t="shared" si="37"/>
        <v>0</v>
      </c>
      <c r="X79" s="31">
        <f t="shared" si="37"/>
        <v>0</v>
      </c>
      <c r="Y79" s="31">
        <f t="shared" si="37"/>
        <v>0</v>
      </c>
      <c r="Z79" s="31">
        <f t="shared" si="37"/>
        <v>0</v>
      </c>
      <c r="AA79" s="31">
        <f t="shared" si="37"/>
        <v>0</v>
      </c>
      <c r="AB79" s="31">
        <f t="shared" si="37"/>
        <v>0</v>
      </c>
      <c r="AC79" s="31">
        <f t="shared" si="37"/>
        <v>0</v>
      </c>
    </row>
    <row r="80" spans="2:29" s="32" customFormat="1" ht="12" hidden="1" x14ac:dyDescent="0.25">
      <c r="B80" s="34">
        <f t="shared" si="39"/>
        <v>8</v>
      </c>
      <c r="C80" s="33"/>
      <c r="D80" s="31">
        <f t="shared" si="38"/>
        <v>0</v>
      </c>
      <c r="E80" s="31">
        <f t="shared" si="37"/>
        <v>0</v>
      </c>
      <c r="F80" s="31">
        <f t="shared" si="37"/>
        <v>0</v>
      </c>
      <c r="G80" s="31">
        <f t="shared" si="37"/>
        <v>0</v>
      </c>
      <c r="H80" s="31">
        <f t="shared" si="37"/>
        <v>0</v>
      </c>
      <c r="I80" s="31">
        <f t="shared" si="37"/>
        <v>0</v>
      </c>
      <c r="J80" s="31">
        <f t="shared" si="37"/>
        <v>0</v>
      </c>
      <c r="K80" s="31">
        <f t="shared" si="37"/>
        <v>0</v>
      </c>
      <c r="L80" s="31">
        <f t="shared" si="37"/>
        <v>0</v>
      </c>
      <c r="M80" s="31">
        <f t="shared" si="37"/>
        <v>0</v>
      </c>
      <c r="N80" s="31"/>
      <c r="O80" s="31">
        <f t="shared" si="37"/>
        <v>0</v>
      </c>
      <c r="P80" s="31">
        <f t="shared" si="37"/>
        <v>0</v>
      </c>
      <c r="Q80" s="31">
        <f t="shared" si="37"/>
        <v>0</v>
      </c>
      <c r="R80" s="31">
        <f t="shared" si="37"/>
        <v>0</v>
      </c>
      <c r="S80" s="31">
        <f t="shared" si="37"/>
        <v>0</v>
      </c>
      <c r="T80" s="31">
        <f t="shared" si="37"/>
        <v>0</v>
      </c>
      <c r="U80" s="31">
        <f t="shared" si="37"/>
        <v>0</v>
      </c>
      <c r="V80" s="31">
        <f t="shared" si="37"/>
        <v>0</v>
      </c>
      <c r="W80" s="31">
        <f t="shared" si="37"/>
        <v>0</v>
      </c>
      <c r="X80" s="31">
        <f t="shared" si="37"/>
        <v>0</v>
      </c>
      <c r="Y80" s="31">
        <f t="shared" si="37"/>
        <v>0</v>
      </c>
      <c r="Z80" s="31">
        <f t="shared" si="37"/>
        <v>0</v>
      </c>
      <c r="AA80" s="31">
        <f t="shared" si="37"/>
        <v>0</v>
      </c>
      <c r="AB80" s="31">
        <f t="shared" si="37"/>
        <v>0</v>
      </c>
      <c r="AC80" s="31">
        <f t="shared" si="37"/>
        <v>0</v>
      </c>
    </row>
    <row r="81" spans="2:29" s="32" customFormat="1" ht="12" hidden="1" x14ac:dyDescent="0.25">
      <c r="B81" s="34">
        <f t="shared" si="39"/>
        <v>9</v>
      </c>
      <c r="C81" s="33"/>
      <c r="D81" s="31">
        <f t="shared" si="38"/>
        <v>0</v>
      </c>
      <c r="E81" s="31">
        <f t="shared" si="37"/>
        <v>0</v>
      </c>
      <c r="F81" s="31">
        <f t="shared" si="37"/>
        <v>0</v>
      </c>
      <c r="G81" s="31">
        <f t="shared" si="37"/>
        <v>0</v>
      </c>
      <c r="H81" s="31">
        <f t="shared" si="37"/>
        <v>0</v>
      </c>
      <c r="I81" s="31">
        <f t="shared" si="37"/>
        <v>0</v>
      </c>
      <c r="J81" s="31">
        <f t="shared" si="37"/>
        <v>0</v>
      </c>
      <c r="K81" s="31">
        <f t="shared" si="37"/>
        <v>0</v>
      </c>
      <c r="L81" s="31">
        <f t="shared" si="37"/>
        <v>0</v>
      </c>
      <c r="M81" s="31">
        <f t="shared" si="37"/>
        <v>0</v>
      </c>
      <c r="N81" s="31"/>
      <c r="O81" s="31">
        <f t="shared" si="37"/>
        <v>0</v>
      </c>
      <c r="P81" s="31">
        <f t="shared" si="37"/>
        <v>0</v>
      </c>
      <c r="Q81" s="31">
        <f t="shared" si="37"/>
        <v>0</v>
      </c>
      <c r="R81" s="31">
        <f t="shared" si="37"/>
        <v>0</v>
      </c>
      <c r="S81" s="31">
        <f t="shared" si="37"/>
        <v>0</v>
      </c>
      <c r="T81" s="31">
        <f t="shared" si="37"/>
        <v>0</v>
      </c>
      <c r="U81" s="31">
        <f t="shared" si="37"/>
        <v>0</v>
      </c>
      <c r="V81" s="31">
        <f t="shared" si="37"/>
        <v>0</v>
      </c>
      <c r="W81" s="31">
        <f t="shared" si="37"/>
        <v>0</v>
      </c>
      <c r="X81" s="31">
        <f t="shared" si="37"/>
        <v>0</v>
      </c>
      <c r="Y81" s="31">
        <f t="shared" si="37"/>
        <v>0</v>
      </c>
      <c r="Z81" s="31">
        <f t="shared" si="37"/>
        <v>0</v>
      </c>
      <c r="AA81" s="31">
        <f t="shared" si="37"/>
        <v>0</v>
      </c>
      <c r="AB81" s="31">
        <f t="shared" si="37"/>
        <v>0</v>
      </c>
      <c r="AC81" s="31">
        <f t="shared" si="37"/>
        <v>0</v>
      </c>
    </row>
    <row r="82" spans="2:29" s="32" customFormat="1" ht="12" hidden="1" x14ac:dyDescent="0.25">
      <c r="B82" s="34">
        <f t="shared" si="39"/>
        <v>10</v>
      </c>
      <c r="C82" s="33"/>
      <c r="D82" s="31">
        <f t="shared" si="38"/>
        <v>0</v>
      </c>
      <c r="E82" s="31">
        <f t="shared" si="37"/>
        <v>0</v>
      </c>
      <c r="F82" s="31">
        <f t="shared" si="37"/>
        <v>0</v>
      </c>
      <c r="G82" s="31">
        <f t="shared" si="37"/>
        <v>0</v>
      </c>
      <c r="H82" s="31">
        <f t="shared" si="37"/>
        <v>0</v>
      </c>
      <c r="I82" s="31">
        <f t="shared" si="37"/>
        <v>0</v>
      </c>
      <c r="J82" s="31">
        <f t="shared" si="37"/>
        <v>0</v>
      </c>
      <c r="K82" s="31">
        <f t="shared" si="37"/>
        <v>0</v>
      </c>
      <c r="L82" s="31">
        <f t="shared" si="37"/>
        <v>0</v>
      </c>
      <c r="M82" s="31">
        <f t="shared" si="37"/>
        <v>0</v>
      </c>
      <c r="N82" s="31"/>
      <c r="O82" s="31">
        <f t="shared" si="37"/>
        <v>0</v>
      </c>
      <c r="P82" s="31">
        <f t="shared" si="37"/>
        <v>0</v>
      </c>
      <c r="Q82" s="31">
        <f t="shared" si="37"/>
        <v>0</v>
      </c>
      <c r="R82" s="31">
        <f t="shared" si="37"/>
        <v>0</v>
      </c>
      <c r="S82" s="31">
        <f t="shared" si="37"/>
        <v>0</v>
      </c>
      <c r="T82" s="31">
        <f t="shared" si="37"/>
        <v>0</v>
      </c>
      <c r="U82" s="31">
        <f t="shared" si="37"/>
        <v>0</v>
      </c>
      <c r="V82" s="31">
        <f t="shared" si="37"/>
        <v>0</v>
      </c>
      <c r="W82" s="31">
        <f t="shared" si="37"/>
        <v>0</v>
      </c>
      <c r="X82" s="31">
        <f t="shared" si="37"/>
        <v>0</v>
      </c>
      <c r="Y82" s="31">
        <f t="shared" si="37"/>
        <v>0</v>
      </c>
      <c r="Z82" s="31">
        <f t="shared" si="37"/>
        <v>0</v>
      </c>
      <c r="AA82" s="31">
        <f t="shared" si="37"/>
        <v>0</v>
      </c>
      <c r="AB82" s="31">
        <f t="shared" si="37"/>
        <v>0</v>
      </c>
      <c r="AC82" s="31">
        <f t="shared" si="37"/>
        <v>0</v>
      </c>
    </row>
    <row r="83" spans="2:29" hidden="1" x14ac:dyDescent="0.3"/>
    <row r="85" spans="2:29" x14ac:dyDescent="0.3">
      <c r="B85" s="38" t="s">
        <v>25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2:29" x14ac:dyDescent="0.3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2:29" x14ac:dyDescent="0.3">
      <c r="B87" s="43"/>
      <c r="C87" s="42" t="s">
        <v>31</v>
      </c>
      <c r="D87" s="42" t="s">
        <v>32</v>
      </c>
      <c r="E87" s="42" t="s">
        <v>33</v>
      </c>
      <c r="F87" s="42" t="s">
        <v>34</v>
      </c>
      <c r="G87" s="42" t="s">
        <v>35</v>
      </c>
      <c r="H87" s="42" t="s">
        <v>36</v>
      </c>
      <c r="I87" s="42" t="s">
        <v>37</v>
      </c>
      <c r="J87" s="42" t="s">
        <v>38</v>
      </c>
      <c r="K87" s="42" t="s">
        <v>39</v>
      </c>
      <c r="L87" s="42" t="s">
        <v>40</v>
      </c>
      <c r="M87" s="42" t="s">
        <v>41</v>
      </c>
      <c r="N87" s="42"/>
    </row>
    <row r="88" spans="2:29" x14ac:dyDescent="0.3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2:29" x14ac:dyDescent="0.3">
      <c r="B89" s="43" t="s">
        <v>116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2:29" x14ac:dyDescent="0.3">
      <c r="B90" s="43" t="s">
        <v>43</v>
      </c>
      <c r="C90" s="41">
        <f t="shared" ref="C90:M90" si="40">(C27-C31)/1000</f>
        <v>100</v>
      </c>
      <c r="D90" s="41">
        <f t="shared" si="40"/>
        <v>20</v>
      </c>
      <c r="E90" s="41">
        <f t="shared" si="40"/>
        <v>24</v>
      </c>
      <c r="F90" s="41">
        <f t="shared" si="40"/>
        <v>28.8</v>
      </c>
      <c r="G90" s="41">
        <f t="shared" si="40"/>
        <v>34.56</v>
      </c>
      <c r="H90" s="41">
        <f t="shared" si="40"/>
        <v>41.472000000000001</v>
      </c>
      <c r="I90" s="41">
        <f t="shared" si="40"/>
        <v>29.766400000000001</v>
      </c>
      <c r="J90" s="41">
        <f t="shared" si="40"/>
        <v>31.71968</v>
      </c>
      <c r="K90" s="41">
        <f t="shared" si="40"/>
        <v>33.263615999999999</v>
      </c>
      <c r="L90" s="41">
        <f t="shared" si="40"/>
        <v>34.156339200000005</v>
      </c>
      <c r="M90" s="41">
        <f t="shared" si="40"/>
        <v>34.075607040000001</v>
      </c>
      <c r="N90" s="41"/>
    </row>
    <row r="91" spans="2:29" x14ac:dyDescent="0.3">
      <c r="B91" s="43" t="s">
        <v>42</v>
      </c>
      <c r="C91" s="41">
        <f t="shared" ref="C91:M91" si="41">C24/1000</f>
        <v>0</v>
      </c>
      <c r="D91" s="41">
        <f t="shared" si="41"/>
        <v>20</v>
      </c>
      <c r="E91" s="41">
        <f t="shared" si="41"/>
        <v>24</v>
      </c>
      <c r="F91" s="41">
        <f t="shared" si="41"/>
        <v>28.8</v>
      </c>
      <c r="G91" s="41">
        <f t="shared" si="41"/>
        <v>34.56</v>
      </c>
      <c r="H91" s="41">
        <f t="shared" si="41"/>
        <v>41.472000000000001</v>
      </c>
      <c r="I91" s="41">
        <f t="shared" si="41"/>
        <v>29.766400000000001</v>
      </c>
      <c r="J91" s="41">
        <f t="shared" si="41"/>
        <v>31.71968</v>
      </c>
      <c r="K91" s="41">
        <f t="shared" si="41"/>
        <v>33.263615999999999</v>
      </c>
      <c r="L91" s="41">
        <f t="shared" si="41"/>
        <v>34.156339200000005</v>
      </c>
      <c r="M91" s="41">
        <f t="shared" si="41"/>
        <v>34.075607040000001</v>
      </c>
      <c r="N91" s="41"/>
    </row>
    <row r="92" spans="2:29" x14ac:dyDescent="0.3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2:29" x14ac:dyDescent="0.3">
      <c r="B93" s="43" t="s">
        <v>50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2:29" x14ac:dyDescent="0.3">
      <c r="B94" s="43" t="str">
        <f t="shared" ref="B94:B99" si="42">B22</f>
        <v>Dotation initiale</v>
      </c>
      <c r="C94" s="41">
        <f t="shared" ref="C94:M94" si="43">C22/1000</f>
        <v>100</v>
      </c>
      <c r="D94" s="41">
        <f t="shared" si="43"/>
        <v>0</v>
      </c>
      <c r="E94" s="41">
        <f t="shared" si="43"/>
        <v>0</v>
      </c>
      <c r="F94" s="41">
        <f t="shared" si="43"/>
        <v>0</v>
      </c>
      <c r="G94" s="41">
        <f t="shared" si="43"/>
        <v>0</v>
      </c>
      <c r="H94" s="41">
        <f t="shared" si="43"/>
        <v>0</v>
      </c>
      <c r="I94" s="41">
        <f t="shared" si="43"/>
        <v>0</v>
      </c>
      <c r="J94" s="41">
        <f t="shared" si="43"/>
        <v>0</v>
      </c>
      <c r="K94" s="41">
        <f t="shared" si="43"/>
        <v>0</v>
      </c>
      <c r="L94" s="41">
        <f t="shared" si="43"/>
        <v>0</v>
      </c>
      <c r="M94" s="41">
        <f t="shared" si="43"/>
        <v>0</v>
      </c>
      <c r="N94" s="41"/>
    </row>
    <row r="95" spans="2:29" x14ac:dyDescent="0.3">
      <c r="B95" s="43" t="str">
        <f t="shared" si="42"/>
        <v>Ressources récurr. affectées</v>
      </c>
      <c r="C95" s="41">
        <f t="shared" ref="C95:M95" si="44">C23/1000</f>
        <v>0</v>
      </c>
      <c r="D95" s="41">
        <f t="shared" si="44"/>
        <v>0</v>
      </c>
      <c r="E95" s="41">
        <f t="shared" si="44"/>
        <v>0</v>
      </c>
      <c r="F95" s="41">
        <f t="shared" si="44"/>
        <v>0</v>
      </c>
      <c r="G95" s="41">
        <f t="shared" si="44"/>
        <v>0</v>
      </c>
      <c r="H95" s="41">
        <f t="shared" si="44"/>
        <v>0</v>
      </c>
      <c r="I95" s="41">
        <f t="shared" si="44"/>
        <v>0</v>
      </c>
      <c r="J95" s="41">
        <f t="shared" si="44"/>
        <v>0</v>
      </c>
      <c r="K95" s="41">
        <f t="shared" si="44"/>
        <v>0</v>
      </c>
      <c r="L95" s="41">
        <f t="shared" si="44"/>
        <v>0</v>
      </c>
      <c r="M95" s="41">
        <f t="shared" si="44"/>
        <v>0</v>
      </c>
      <c r="N95" s="41"/>
    </row>
    <row r="96" spans="2:29" x14ac:dyDescent="0.3">
      <c r="B96" s="43" t="str">
        <f t="shared" si="42"/>
        <v>Econ. auto-générées</v>
      </c>
      <c r="C96" s="41">
        <f t="shared" ref="C96:M96" si="45">C24/1000</f>
        <v>0</v>
      </c>
      <c r="D96" s="41">
        <f t="shared" si="45"/>
        <v>20</v>
      </c>
      <c r="E96" s="41">
        <f t="shared" si="45"/>
        <v>24</v>
      </c>
      <c r="F96" s="41">
        <f t="shared" si="45"/>
        <v>28.8</v>
      </c>
      <c r="G96" s="41">
        <f t="shared" si="45"/>
        <v>34.56</v>
      </c>
      <c r="H96" s="41">
        <f t="shared" si="45"/>
        <v>41.472000000000001</v>
      </c>
      <c r="I96" s="41">
        <f t="shared" si="45"/>
        <v>29.766400000000001</v>
      </c>
      <c r="J96" s="41">
        <f t="shared" si="45"/>
        <v>31.71968</v>
      </c>
      <c r="K96" s="41">
        <f t="shared" si="45"/>
        <v>33.263615999999999</v>
      </c>
      <c r="L96" s="41">
        <f t="shared" si="45"/>
        <v>34.156339200000005</v>
      </c>
      <c r="M96" s="41">
        <f t="shared" si="45"/>
        <v>34.075607040000001</v>
      </c>
      <c r="N96" s="41"/>
    </row>
    <row r="97" spans="2:14" x14ac:dyDescent="0.3">
      <c r="B97" s="43" t="str">
        <f t="shared" si="42"/>
        <v>Emprunt</v>
      </c>
      <c r="C97" s="41">
        <f t="shared" ref="C97:M97" si="46">C25/1000</f>
        <v>0</v>
      </c>
      <c r="D97" s="41">
        <f t="shared" si="46"/>
        <v>0</v>
      </c>
      <c r="E97" s="41">
        <f t="shared" si="46"/>
        <v>0</v>
      </c>
      <c r="F97" s="41">
        <f t="shared" si="46"/>
        <v>0</v>
      </c>
      <c r="G97" s="41">
        <f t="shared" si="46"/>
        <v>0</v>
      </c>
      <c r="H97" s="41">
        <f t="shared" si="46"/>
        <v>0</v>
      </c>
      <c r="I97" s="41">
        <f t="shared" si="46"/>
        <v>0</v>
      </c>
      <c r="J97" s="41">
        <f t="shared" si="46"/>
        <v>0</v>
      </c>
      <c r="K97" s="41">
        <f t="shared" si="46"/>
        <v>0</v>
      </c>
      <c r="L97" s="41">
        <f t="shared" si="46"/>
        <v>0</v>
      </c>
      <c r="M97" s="41">
        <f t="shared" si="46"/>
        <v>0</v>
      </c>
      <c r="N97" s="41"/>
    </row>
    <row r="98" spans="2:14" x14ac:dyDescent="0.3">
      <c r="B98" s="43" t="str">
        <f t="shared" si="42"/>
        <v>Report stock N-1</v>
      </c>
      <c r="C98" s="41">
        <f t="shared" ref="C98:M98" si="47">C26/1000</f>
        <v>0</v>
      </c>
      <c r="D98" s="41">
        <f t="shared" si="47"/>
        <v>0</v>
      </c>
      <c r="E98" s="41">
        <f t="shared" si="47"/>
        <v>0</v>
      </c>
      <c r="F98" s="41">
        <f t="shared" si="47"/>
        <v>0</v>
      </c>
      <c r="G98" s="41">
        <f t="shared" si="47"/>
        <v>0</v>
      </c>
      <c r="H98" s="41">
        <f t="shared" si="47"/>
        <v>0</v>
      </c>
      <c r="I98" s="41">
        <f t="shared" si="47"/>
        <v>0</v>
      </c>
      <c r="J98" s="41">
        <f t="shared" si="47"/>
        <v>0</v>
      </c>
      <c r="K98" s="41">
        <f t="shared" si="47"/>
        <v>0</v>
      </c>
      <c r="L98" s="41">
        <f t="shared" si="47"/>
        <v>0</v>
      </c>
      <c r="M98" s="41">
        <f t="shared" si="47"/>
        <v>0</v>
      </c>
      <c r="N98" s="41"/>
    </row>
    <row r="99" spans="2:14" x14ac:dyDescent="0.3">
      <c r="B99" s="43" t="str">
        <f t="shared" si="42"/>
        <v>TOTAL</v>
      </c>
      <c r="C99" s="41">
        <f t="shared" ref="C99:M99" si="48">C27/1000</f>
        <v>100</v>
      </c>
      <c r="D99" s="41">
        <f t="shared" si="48"/>
        <v>20</v>
      </c>
      <c r="E99" s="41">
        <f t="shared" si="48"/>
        <v>24</v>
      </c>
      <c r="F99" s="41">
        <f t="shared" si="48"/>
        <v>28.8</v>
      </c>
      <c r="G99" s="41">
        <f t="shared" si="48"/>
        <v>34.56</v>
      </c>
      <c r="H99" s="41">
        <f t="shared" si="48"/>
        <v>41.472000000000001</v>
      </c>
      <c r="I99" s="41">
        <f t="shared" si="48"/>
        <v>29.766400000000001</v>
      </c>
      <c r="J99" s="41">
        <f t="shared" si="48"/>
        <v>31.71968</v>
      </c>
      <c r="K99" s="41">
        <f t="shared" si="48"/>
        <v>33.263615999999999</v>
      </c>
      <c r="L99" s="41">
        <f t="shared" si="48"/>
        <v>34.156339200000005</v>
      </c>
      <c r="M99" s="41">
        <f t="shared" si="48"/>
        <v>34.075607040000001</v>
      </c>
      <c r="N99" s="41"/>
    </row>
    <row r="100" spans="2:14" x14ac:dyDescent="0.3"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3" t="s">
        <v>67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3" t="s">
        <v>30</v>
      </c>
      <c r="C102" s="41">
        <f t="shared" ref="C102:M102" si="49">C30/1000</f>
        <v>100</v>
      </c>
      <c r="D102" s="41">
        <f t="shared" si="49"/>
        <v>20</v>
      </c>
      <c r="E102" s="41">
        <f t="shared" si="49"/>
        <v>24</v>
      </c>
      <c r="F102" s="41">
        <f t="shared" si="49"/>
        <v>28.8</v>
      </c>
      <c r="G102" s="41">
        <f t="shared" si="49"/>
        <v>34.56</v>
      </c>
      <c r="H102" s="41">
        <f t="shared" si="49"/>
        <v>41.472000000000001</v>
      </c>
      <c r="I102" s="41">
        <f t="shared" si="49"/>
        <v>29.766400000000001</v>
      </c>
      <c r="J102" s="41">
        <f t="shared" si="49"/>
        <v>31.71968</v>
      </c>
      <c r="K102" s="41">
        <f t="shared" si="49"/>
        <v>33.263615999999999</v>
      </c>
      <c r="L102" s="41">
        <f t="shared" si="49"/>
        <v>34.156339200000005</v>
      </c>
      <c r="M102" s="41">
        <f t="shared" si="49"/>
        <v>34.075607040000001</v>
      </c>
      <c r="N102" s="41"/>
    </row>
    <row r="103" spans="2:14" x14ac:dyDescent="0.3">
      <c r="B103" s="43" t="str">
        <f>B22</f>
        <v>Dotation initiale</v>
      </c>
      <c r="C103" s="41">
        <f t="shared" ref="C103:M103" si="50">C22/1000</f>
        <v>100</v>
      </c>
      <c r="D103" s="41">
        <f t="shared" si="50"/>
        <v>0</v>
      </c>
      <c r="E103" s="41">
        <f t="shared" si="50"/>
        <v>0</v>
      </c>
      <c r="F103" s="41">
        <f t="shared" si="50"/>
        <v>0</v>
      </c>
      <c r="G103" s="41">
        <f t="shared" si="50"/>
        <v>0</v>
      </c>
      <c r="H103" s="41">
        <f t="shared" si="50"/>
        <v>0</v>
      </c>
      <c r="I103" s="41">
        <f t="shared" si="50"/>
        <v>0</v>
      </c>
      <c r="J103" s="41">
        <f t="shared" si="50"/>
        <v>0</v>
      </c>
      <c r="K103" s="41">
        <f t="shared" si="50"/>
        <v>0</v>
      </c>
      <c r="L103" s="41">
        <f t="shared" si="50"/>
        <v>0</v>
      </c>
      <c r="M103" s="41">
        <f t="shared" si="50"/>
        <v>0</v>
      </c>
      <c r="N103" s="41"/>
    </row>
    <row r="104" spans="2:14" x14ac:dyDescent="0.3">
      <c r="B104" s="43" t="str">
        <f>B23</f>
        <v>Ressources récurr. affectées</v>
      </c>
      <c r="C104" s="41">
        <f t="shared" ref="C104:M104" si="51">C23/1000</f>
        <v>0</v>
      </c>
      <c r="D104" s="41">
        <f t="shared" si="51"/>
        <v>0</v>
      </c>
      <c r="E104" s="41">
        <f t="shared" si="51"/>
        <v>0</v>
      </c>
      <c r="F104" s="41">
        <f t="shared" si="51"/>
        <v>0</v>
      </c>
      <c r="G104" s="41">
        <f t="shared" si="51"/>
        <v>0</v>
      </c>
      <c r="H104" s="41">
        <f t="shared" si="51"/>
        <v>0</v>
      </c>
      <c r="I104" s="41">
        <f t="shared" si="51"/>
        <v>0</v>
      </c>
      <c r="J104" s="41">
        <f t="shared" si="51"/>
        <v>0</v>
      </c>
      <c r="K104" s="41">
        <f t="shared" si="51"/>
        <v>0</v>
      </c>
      <c r="L104" s="41">
        <f t="shared" si="51"/>
        <v>0</v>
      </c>
      <c r="M104" s="41">
        <f t="shared" si="51"/>
        <v>0</v>
      </c>
      <c r="N104" s="41"/>
    </row>
    <row r="105" spans="2:14" x14ac:dyDescent="0.3">
      <c r="B105" s="43" t="str">
        <f>B24</f>
        <v>Econ. auto-générées</v>
      </c>
      <c r="C105" s="41">
        <f t="shared" ref="C105:M105" si="52">C24/1000</f>
        <v>0</v>
      </c>
      <c r="D105" s="41">
        <f t="shared" si="52"/>
        <v>20</v>
      </c>
      <c r="E105" s="41">
        <f t="shared" si="52"/>
        <v>24</v>
      </c>
      <c r="F105" s="41">
        <f t="shared" si="52"/>
        <v>28.8</v>
      </c>
      <c r="G105" s="41">
        <f t="shared" si="52"/>
        <v>34.56</v>
      </c>
      <c r="H105" s="41">
        <f t="shared" si="52"/>
        <v>41.472000000000001</v>
      </c>
      <c r="I105" s="41">
        <f t="shared" si="52"/>
        <v>29.766400000000001</v>
      </c>
      <c r="J105" s="41">
        <f t="shared" si="52"/>
        <v>31.71968</v>
      </c>
      <c r="K105" s="41">
        <f t="shared" si="52"/>
        <v>33.263615999999999</v>
      </c>
      <c r="L105" s="41">
        <f t="shared" si="52"/>
        <v>34.156339200000005</v>
      </c>
      <c r="M105" s="41">
        <f t="shared" si="52"/>
        <v>34.075607040000001</v>
      </c>
      <c r="N105" s="41"/>
    </row>
    <row r="106" spans="2:14" x14ac:dyDescent="0.3">
      <c r="B106" s="43" t="s">
        <v>1</v>
      </c>
      <c r="C106" s="41">
        <f t="shared" ref="C106:M106" si="53">(C25-C31)/1000</f>
        <v>0</v>
      </c>
      <c r="D106" s="41">
        <f t="shared" si="53"/>
        <v>0</v>
      </c>
      <c r="E106" s="41">
        <f t="shared" si="53"/>
        <v>0</v>
      </c>
      <c r="F106" s="41">
        <f t="shared" si="53"/>
        <v>0</v>
      </c>
      <c r="G106" s="41">
        <f t="shared" si="53"/>
        <v>0</v>
      </c>
      <c r="H106" s="41">
        <f t="shared" si="53"/>
        <v>0</v>
      </c>
      <c r="I106" s="41">
        <f t="shared" si="53"/>
        <v>0</v>
      </c>
      <c r="J106" s="41">
        <f t="shared" si="53"/>
        <v>0</v>
      </c>
      <c r="K106" s="41">
        <f t="shared" si="53"/>
        <v>0</v>
      </c>
      <c r="L106" s="41">
        <f t="shared" si="53"/>
        <v>0</v>
      </c>
      <c r="M106" s="41">
        <f t="shared" si="53"/>
        <v>0</v>
      </c>
      <c r="N106" s="41"/>
    </row>
    <row r="107" spans="2:14" x14ac:dyDescent="0.3">
      <c r="B107" s="43" t="str">
        <f>B26</f>
        <v>Report stock N-1</v>
      </c>
      <c r="C107" s="41">
        <f t="shared" ref="C107:M107" si="54">C26/1000</f>
        <v>0</v>
      </c>
      <c r="D107" s="41">
        <f t="shared" si="54"/>
        <v>0</v>
      </c>
      <c r="E107" s="41">
        <f t="shared" si="54"/>
        <v>0</v>
      </c>
      <c r="F107" s="41">
        <f t="shared" si="54"/>
        <v>0</v>
      </c>
      <c r="G107" s="41">
        <f t="shared" si="54"/>
        <v>0</v>
      </c>
      <c r="H107" s="41">
        <f t="shared" si="54"/>
        <v>0</v>
      </c>
      <c r="I107" s="41">
        <f t="shared" si="54"/>
        <v>0</v>
      </c>
      <c r="J107" s="41">
        <f t="shared" si="54"/>
        <v>0</v>
      </c>
      <c r="K107" s="41">
        <f t="shared" si="54"/>
        <v>0</v>
      </c>
      <c r="L107" s="41">
        <f t="shared" si="54"/>
        <v>0</v>
      </c>
      <c r="M107" s="41">
        <f t="shared" si="54"/>
        <v>0</v>
      </c>
      <c r="N107" s="41"/>
    </row>
    <row r="108" spans="2:14" x14ac:dyDescent="0.3">
      <c r="B108" s="43"/>
      <c r="C108" s="40">
        <f t="shared" ref="C108:M108" si="55">C102-SUM(C103:C107)</f>
        <v>0</v>
      </c>
      <c r="D108" s="40">
        <f t="shared" si="55"/>
        <v>0</v>
      </c>
      <c r="E108" s="40">
        <f t="shared" si="55"/>
        <v>0</v>
      </c>
      <c r="F108" s="40">
        <f t="shared" si="55"/>
        <v>0</v>
      </c>
      <c r="G108" s="40">
        <f t="shared" si="55"/>
        <v>0</v>
      </c>
      <c r="H108" s="40">
        <f t="shared" si="55"/>
        <v>0</v>
      </c>
      <c r="I108" s="40">
        <f t="shared" si="55"/>
        <v>0</v>
      </c>
      <c r="J108" s="40">
        <f t="shared" si="55"/>
        <v>0</v>
      </c>
      <c r="K108" s="40">
        <f t="shared" si="55"/>
        <v>0</v>
      </c>
      <c r="L108" s="40">
        <f t="shared" si="55"/>
        <v>0</v>
      </c>
      <c r="M108" s="40">
        <f t="shared" si="55"/>
        <v>0</v>
      </c>
      <c r="N108" s="40"/>
    </row>
    <row r="109" spans="2:14" x14ac:dyDescent="0.3"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C579-A434-44D0-B44A-D11E1CA0F8D1}">
  <sheetPr>
    <tabColor theme="4" tint="0.39997558519241921"/>
  </sheetPr>
  <dimension ref="B3:AC109"/>
  <sheetViews>
    <sheetView topLeftCell="A11" zoomScale="80" zoomScaleNormal="80" workbookViewId="0">
      <selection activeCell="N36" sqref="N36"/>
    </sheetView>
  </sheetViews>
  <sheetFormatPr baseColWidth="10" defaultRowHeight="14.4" x14ac:dyDescent="0.3"/>
  <cols>
    <col min="2" max="2" width="37.77734375" customWidth="1"/>
    <col min="3" max="13" width="10.33203125" customWidth="1"/>
    <col min="14" max="14" width="39" customWidth="1"/>
  </cols>
  <sheetData>
    <row r="3" spans="2:4" x14ac:dyDescent="0.3">
      <c r="B3" s="57" t="s">
        <v>68</v>
      </c>
      <c r="C3" s="52"/>
      <c r="D3" s="52"/>
    </row>
    <row r="6" spans="2:4" x14ac:dyDescent="0.3">
      <c r="B6" s="1" t="s">
        <v>11</v>
      </c>
    </row>
    <row r="7" spans="2:4" x14ac:dyDescent="0.3">
      <c r="B7" t="s">
        <v>154</v>
      </c>
      <c r="C7" s="53">
        <v>5</v>
      </c>
      <c r="D7" s="2" t="s">
        <v>155</v>
      </c>
    </row>
    <row r="8" spans="2:4" x14ac:dyDescent="0.3">
      <c r="B8" t="s">
        <v>12</v>
      </c>
      <c r="C8" s="53">
        <v>5</v>
      </c>
      <c r="D8" s="2" t="s">
        <v>13</v>
      </c>
    </row>
    <row r="9" spans="2:4" x14ac:dyDescent="0.3">
      <c r="B9" t="s">
        <v>14</v>
      </c>
      <c r="C9" s="54">
        <v>0</v>
      </c>
    </row>
    <row r="11" spans="2:4" x14ac:dyDescent="0.3">
      <c r="B11" s="1" t="s">
        <v>15</v>
      </c>
    </row>
    <row r="12" spans="2:4" x14ac:dyDescent="0.3">
      <c r="B12" t="s">
        <v>16</v>
      </c>
      <c r="C12" s="53">
        <v>15</v>
      </c>
    </row>
    <row r="13" spans="2:4" x14ac:dyDescent="0.3">
      <c r="B13" t="s">
        <v>17</v>
      </c>
      <c r="C13" s="54">
        <v>0.04</v>
      </c>
    </row>
    <row r="15" spans="2:4" x14ac:dyDescent="0.3">
      <c r="B15" s="1" t="s">
        <v>26</v>
      </c>
      <c r="C15" s="54">
        <v>1</v>
      </c>
    </row>
    <row r="16" spans="2:4" x14ac:dyDescent="0.3">
      <c r="B16" s="1" t="s">
        <v>21</v>
      </c>
      <c r="C16" s="54">
        <v>1</v>
      </c>
      <c r="D16" s="2" t="s">
        <v>22</v>
      </c>
    </row>
    <row r="19" spans="2:15" ht="15.75" customHeight="1" x14ac:dyDescent="0.3">
      <c r="C19" s="3">
        <v>0</v>
      </c>
      <c r="D19" s="3">
        <f>C19+1</f>
        <v>1</v>
      </c>
      <c r="E19" s="3">
        <f t="shared" ref="E19:M19" si="0">D19+1</f>
        <v>2</v>
      </c>
      <c r="F19" s="3">
        <f t="shared" si="0"/>
        <v>3</v>
      </c>
      <c r="G19" s="3">
        <f t="shared" si="0"/>
        <v>4</v>
      </c>
      <c r="H19" s="3">
        <f t="shared" si="0"/>
        <v>5</v>
      </c>
      <c r="I19" s="3">
        <f t="shared" si="0"/>
        <v>6</v>
      </c>
      <c r="J19" s="3">
        <f t="shared" si="0"/>
        <v>7</v>
      </c>
      <c r="K19" s="3">
        <f t="shared" si="0"/>
        <v>8</v>
      </c>
      <c r="L19" s="3">
        <f>K19+1</f>
        <v>9</v>
      </c>
      <c r="M19" s="3">
        <f t="shared" si="0"/>
        <v>10</v>
      </c>
      <c r="N19" s="3" t="s">
        <v>156</v>
      </c>
    </row>
    <row r="20" spans="2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3">
      <c r="B21" s="1" t="s">
        <v>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3">
      <c r="B22" s="7" t="s">
        <v>0</v>
      </c>
      <c r="C22" s="55">
        <v>100000</v>
      </c>
      <c r="D22" s="13"/>
      <c r="E22" s="13"/>
      <c r="F22" s="13"/>
      <c r="G22" s="13"/>
      <c r="H22" s="13"/>
      <c r="I22" s="13"/>
      <c r="J22" s="13"/>
      <c r="K22" s="13"/>
      <c r="L22" s="13"/>
      <c r="M22" s="108"/>
      <c r="N22" s="116" t="s">
        <v>157</v>
      </c>
      <c r="O22" s="4"/>
    </row>
    <row r="23" spans="2:15" x14ac:dyDescent="0.3">
      <c r="B23" s="8" t="s">
        <v>29</v>
      </c>
      <c r="C23" s="12"/>
      <c r="D23" s="56">
        <v>80000</v>
      </c>
      <c r="E23" s="56">
        <f>D23-20000</f>
        <v>60000</v>
      </c>
      <c r="F23" s="56">
        <f t="shared" ref="F23:G23" si="1">E23-20000</f>
        <v>40000</v>
      </c>
      <c r="G23" s="56">
        <f t="shared" si="1"/>
        <v>20000</v>
      </c>
      <c r="H23" s="56"/>
      <c r="I23" s="56"/>
      <c r="J23" s="56"/>
      <c r="K23" s="56"/>
      <c r="L23" s="56"/>
      <c r="M23" s="109"/>
      <c r="N23" s="117" t="s">
        <v>158</v>
      </c>
      <c r="O23" s="4"/>
    </row>
    <row r="24" spans="2:15" x14ac:dyDescent="0.3">
      <c r="B24" s="8" t="s">
        <v>45</v>
      </c>
      <c r="C24" s="12"/>
      <c r="D24" s="9">
        <f>D45</f>
        <v>20000</v>
      </c>
      <c r="E24" s="9">
        <f t="shared" ref="E24:M24" si="2">E45</f>
        <v>40000</v>
      </c>
      <c r="F24" s="9">
        <f t="shared" si="2"/>
        <v>60000</v>
      </c>
      <c r="G24" s="9">
        <f t="shared" si="2"/>
        <v>80000</v>
      </c>
      <c r="H24" s="9">
        <f t="shared" si="2"/>
        <v>100000</v>
      </c>
      <c r="I24" s="9">
        <f t="shared" si="2"/>
        <v>100000</v>
      </c>
      <c r="J24" s="9">
        <f t="shared" si="2"/>
        <v>100000</v>
      </c>
      <c r="K24" s="9">
        <f t="shared" si="2"/>
        <v>100000</v>
      </c>
      <c r="L24" s="9">
        <f t="shared" si="2"/>
        <v>100000</v>
      </c>
      <c r="M24" s="110">
        <f t="shared" si="2"/>
        <v>100000</v>
      </c>
      <c r="N24" s="117"/>
      <c r="O24" s="4"/>
    </row>
    <row r="25" spans="2:15" x14ac:dyDescent="0.3">
      <c r="B25" s="8" t="s">
        <v>1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109"/>
      <c r="N25" s="117"/>
      <c r="O25" s="4"/>
    </row>
    <row r="26" spans="2:15" x14ac:dyDescent="0.3">
      <c r="B26" s="10" t="s">
        <v>44</v>
      </c>
      <c r="C26" s="14"/>
      <c r="D26" s="11">
        <f>C36*$C$16</f>
        <v>0</v>
      </c>
      <c r="E26" s="11">
        <f t="shared" ref="E26:M26" si="3">D36*$C$16</f>
        <v>0</v>
      </c>
      <c r="F26" s="11">
        <f t="shared" si="3"/>
        <v>0</v>
      </c>
      <c r="G26" s="11">
        <f t="shared" si="3"/>
        <v>0</v>
      </c>
      <c r="H26" s="11">
        <f t="shared" si="3"/>
        <v>0</v>
      </c>
      <c r="I26" s="11">
        <f t="shared" si="3"/>
        <v>0</v>
      </c>
      <c r="J26" s="11">
        <f t="shared" si="3"/>
        <v>0</v>
      </c>
      <c r="K26" s="11">
        <f t="shared" si="3"/>
        <v>0</v>
      </c>
      <c r="L26" s="11">
        <f t="shared" si="3"/>
        <v>0</v>
      </c>
      <c r="M26" s="111">
        <f t="shared" si="3"/>
        <v>0</v>
      </c>
      <c r="N26" s="117"/>
      <c r="O26" s="4"/>
    </row>
    <row r="27" spans="2:15" s="1" customFormat="1" x14ac:dyDescent="0.3">
      <c r="B27" s="15" t="s">
        <v>5</v>
      </c>
      <c r="C27" s="16">
        <f>SUM(C22:C26)</f>
        <v>100000</v>
      </c>
      <c r="D27" s="16">
        <f t="shared" ref="D27:M27" si="4">SUM(D22:D26)</f>
        <v>100000</v>
      </c>
      <c r="E27" s="16">
        <f t="shared" si="4"/>
        <v>100000</v>
      </c>
      <c r="F27" s="16">
        <f t="shared" si="4"/>
        <v>100000</v>
      </c>
      <c r="G27" s="16">
        <f t="shared" si="4"/>
        <v>100000</v>
      </c>
      <c r="H27" s="16">
        <f t="shared" si="4"/>
        <v>100000</v>
      </c>
      <c r="I27" s="16">
        <f t="shared" si="4"/>
        <v>100000</v>
      </c>
      <c r="J27" s="16">
        <f t="shared" si="4"/>
        <v>100000</v>
      </c>
      <c r="K27" s="16">
        <f t="shared" si="4"/>
        <v>100000</v>
      </c>
      <c r="L27" s="16">
        <f t="shared" si="4"/>
        <v>100000</v>
      </c>
      <c r="M27" s="112">
        <f t="shared" si="4"/>
        <v>100000</v>
      </c>
      <c r="N27" s="118"/>
      <c r="O27" s="5"/>
    </row>
    <row r="28" spans="2:15" x14ac:dyDescent="0.3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s="1" customFormat="1" x14ac:dyDescent="0.3">
      <c r="B29" s="1" t="s">
        <v>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2:15" x14ac:dyDescent="0.3">
      <c r="B30" s="7" t="s">
        <v>7</v>
      </c>
      <c r="C30" s="55">
        <f>$C$15*C27-C31</f>
        <v>100000</v>
      </c>
      <c r="D30" s="55">
        <f t="shared" ref="D30:M30" si="5">$C$15*D27-D31</f>
        <v>100000</v>
      </c>
      <c r="E30" s="55">
        <f t="shared" si="5"/>
        <v>100000</v>
      </c>
      <c r="F30" s="55">
        <f t="shared" si="5"/>
        <v>100000</v>
      </c>
      <c r="G30" s="55">
        <f t="shared" si="5"/>
        <v>100000</v>
      </c>
      <c r="H30" s="55">
        <f t="shared" si="5"/>
        <v>100000</v>
      </c>
      <c r="I30" s="55">
        <f t="shared" si="5"/>
        <v>100000</v>
      </c>
      <c r="J30" s="55">
        <f t="shared" si="5"/>
        <v>100000</v>
      </c>
      <c r="K30" s="55">
        <f t="shared" si="5"/>
        <v>100000</v>
      </c>
      <c r="L30" s="55">
        <f t="shared" si="5"/>
        <v>100000</v>
      </c>
      <c r="M30" s="55">
        <f t="shared" si="5"/>
        <v>100000</v>
      </c>
      <c r="N30" s="116" t="s">
        <v>159</v>
      </c>
      <c r="O30" s="4"/>
    </row>
    <row r="31" spans="2:15" x14ac:dyDescent="0.3">
      <c r="B31" s="8" t="s">
        <v>2</v>
      </c>
      <c r="C31" s="35"/>
      <c r="D31" s="9">
        <f>+D32+D33</f>
        <v>0</v>
      </c>
      <c r="E31" s="9">
        <f t="shared" ref="E31:M31" si="6">+E32+E33</f>
        <v>0</v>
      </c>
      <c r="F31" s="9">
        <f t="shared" si="6"/>
        <v>0</v>
      </c>
      <c r="G31" s="9">
        <f t="shared" si="6"/>
        <v>0</v>
      </c>
      <c r="H31" s="9">
        <f t="shared" si="6"/>
        <v>0</v>
      </c>
      <c r="I31" s="9">
        <f t="shared" si="6"/>
        <v>0</v>
      </c>
      <c r="J31" s="9">
        <f t="shared" si="6"/>
        <v>0</v>
      </c>
      <c r="K31" s="9">
        <f t="shared" si="6"/>
        <v>0</v>
      </c>
      <c r="L31" s="9">
        <f t="shared" si="6"/>
        <v>0</v>
      </c>
      <c r="M31" s="9">
        <f t="shared" si="6"/>
        <v>0</v>
      </c>
      <c r="N31" s="117" t="s">
        <v>160</v>
      </c>
      <c r="O31" s="4"/>
    </row>
    <row r="32" spans="2:15" s="2" customFormat="1" x14ac:dyDescent="0.3">
      <c r="B32" s="17" t="s">
        <v>3</v>
      </c>
      <c r="C32" s="36"/>
      <c r="D32" s="18">
        <f>D58</f>
        <v>0</v>
      </c>
      <c r="E32" s="18">
        <f t="shared" ref="E32:M32" si="7">E58</f>
        <v>0</v>
      </c>
      <c r="F32" s="18">
        <f t="shared" si="7"/>
        <v>0</v>
      </c>
      <c r="G32" s="18">
        <f t="shared" si="7"/>
        <v>0</v>
      </c>
      <c r="H32" s="18">
        <f t="shared" si="7"/>
        <v>0</v>
      </c>
      <c r="I32" s="18">
        <f t="shared" si="7"/>
        <v>0</v>
      </c>
      <c r="J32" s="18">
        <f t="shared" si="7"/>
        <v>0</v>
      </c>
      <c r="K32" s="18">
        <f t="shared" si="7"/>
        <v>0</v>
      </c>
      <c r="L32" s="18">
        <f t="shared" si="7"/>
        <v>0</v>
      </c>
      <c r="M32" s="18">
        <f t="shared" si="7"/>
        <v>0</v>
      </c>
      <c r="N32" s="117"/>
      <c r="O32" s="6"/>
    </row>
    <row r="33" spans="2:29" s="2" customFormat="1" x14ac:dyDescent="0.3">
      <c r="B33" s="19" t="s">
        <v>4</v>
      </c>
      <c r="C33" s="37"/>
      <c r="D33" s="20">
        <f>+D71</f>
        <v>0</v>
      </c>
      <c r="E33" s="20">
        <f t="shared" ref="E33:M33" si="8">+E71</f>
        <v>0</v>
      </c>
      <c r="F33" s="20">
        <f t="shared" si="8"/>
        <v>0</v>
      </c>
      <c r="G33" s="20">
        <f t="shared" si="8"/>
        <v>0</v>
      </c>
      <c r="H33" s="20">
        <f t="shared" si="8"/>
        <v>0</v>
      </c>
      <c r="I33" s="20">
        <f t="shared" si="8"/>
        <v>0</v>
      </c>
      <c r="J33" s="20">
        <f t="shared" si="8"/>
        <v>0</v>
      </c>
      <c r="K33" s="20">
        <f t="shared" si="8"/>
        <v>0</v>
      </c>
      <c r="L33" s="20">
        <f t="shared" si="8"/>
        <v>0</v>
      </c>
      <c r="M33" s="20">
        <f t="shared" si="8"/>
        <v>0</v>
      </c>
      <c r="N33" s="117"/>
      <c r="O33" s="6"/>
    </row>
    <row r="34" spans="2:29" s="1" customFormat="1" x14ac:dyDescent="0.3">
      <c r="B34" s="15" t="s">
        <v>5</v>
      </c>
      <c r="C34" s="16">
        <f>SUM(C30:C31)</f>
        <v>100000</v>
      </c>
      <c r="D34" s="16">
        <f t="shared" ref="D34:M34" si="9">SUM(D30:D31)</f>
        <v>100000</v>
      </c>
      <c r="E34" s="16">
        <f t="shared" si="9"/>
        <v>100000</v>
      </c>
      <c r="F34" s="16">
        <f t="shared" si="9"/>
        <v>100000</v>
      </c>
      <c r="G34" s="16">
        <f t="shared" si="9"/>
        <v>100000</v>
      </c>
      <c r="H34" s="16">
        <f t="shared" si="9"/>
        <v>100000</v>
      </c>
      <c r="I34" s="16">
        <f t="shared" si="9"/>
        <v>100000</v>
      </c>
      <c r="J34" s="16">
        <f t="shared" si="9"/>
        <v>100000</v>
      </c>
      <c r="K34" s="16">
        <f t="shared" si="9"/>
        <v>100000</v>
      </c>
      <c r="L34" s="16">
        <f t="shared" si="9"/>
        <v>100000</v>
      </c>
      <c r="M34" s="16">
        <f t="shared" si="9"/>
        <v>100000</v>
      </c>
      <c r="N34" s="118"/>
      <c r="O34" s="5"/>
    </row>
    <row r="35" spans="2:29" x14ac:dyDescent="0.3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5"/>
      <c r="O35" s="4"/>
    </row>
    <row r="36" spans="2:29" x14ac:dyDescent="0.3">
      <c r="B36" s="15" t="s">
        <v>6</v>
      </c>
      <c r="C36" s="16">
        <f>C27-C34</f>
        <v>0</v>
      </c>
      <c r="D36" s="16">
        <f t="shared" ref="D36:M36" si="10">D27-D34</f>
        <v>0</v>
      </c>
      <c r="E36" s="16">
        <f t="shared" si="10"/>
        <v>0</v>
      </c>
      <c r="F36" s="16">
        <f t="shared" si="10"/>
        <v>0</v>
      </c>
      <c r="G36" s="16">
        <f t="shared" si="10"/>
        <v>0</v>
      </c>
      <c r="H36" s="16">
        <f t="shared" si="10"/>
        <v>0</v>
      </c>
      <c r="I36" s="16">
        <f t="shared" si="10"/>
        <v>0</v>
      </c>
      <c r="J36" s="16">
        <f t="shared" si="10"/>
        <v>0</v>
      </c>
      <c r="K36" s="16">
        <f t="shared" si="10"/>
        <v>0</v>
      </c>
      <c r="L36" s="16">
        <f t="shared" si="10"/>
        <v>0</v>
      </c>
      <c r="M36" s="16">
        <f t="shared" si="10"/>
        <v>0</v>
      </c>
      <c r="N36" s="5"/>
      <c r="O36" s="4"/>
    </row>
    <row r="37" spans="2:29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9" s="24" customFormat="1" x14ac:dyDescent="0.3">
      <c r="B38" s="21" t="s">
        <v>10</v>
      </c>
      <c r="C38" s="22">
        <f>SUM($C$25:C25)-SUM($C$32:C32)</f>
        <v>0</v>
      </c>
      <c r="D38" s="22">
        <f>SUM($C$25:D25)-SUM($C$32:D32)</f>
        <v>0</v>
      </c>
      <c r="E38" s="22">
        <f>SUM($C$25:E25)-SUM($C$32:E32)</f>
        <v>0</v>
      </c>
      <c r="F38" s="22">
        <f>SUM($C$25:F25)-SUM($C$32:F32)</f>
        <v>0</v>
      </c>
      <c r="G38" s="22">
        <f>SUM($C$25:G25)-SUM($C$32:G32)</f>
        <v>0</v>
      </c>
      <c r="H38" s="22">
        <f>SUM($C$25:H25)-SUM($C$32:H32)</f>
        <v>0</v>
      </c>
      <c r="I38" s="22">
        <f>SUM($C$25:I25)-SUM($C$32:I32)</f>
        <v>0</v>
      </c>
      <c r="J38" s="22">
        <f>SUM($C$25:J25)-SUM($C$32:J32)</f>
        <v>0</v>
      </c>
      <c r="K38" s="22">
        <f>SUM($C$25:K25)-SUM($C$32:K32)</f>
        <v>0</v>
      </c>
      <c r="L38" s="22">
        <f>SUM($C$25:L25)-SUM($C$32:L32)</f>
        <v>0</v>
      </c>
      <c r="M38" s="22">
        <f>SUM($C$25:M25)-SUM($C$32:M32)</f>
        <v>0</v>
      </c>
      <c r="N38" s="107"/>
      <c r="O38" s="23"/>
    </row>
    <row r="39" spans="2:29" x14ac:dyDescent="0.3">
      <c r="O39" s="4"/>
    </row>
    <row r="40" spans="2:29" hidden="1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29" hidden="1" x14ac:dyDescent="0.3">
      <c r="B41" s="25" t="s">
        <v>19</v>
      </c>
      <c r="C41" s="26">
        <f>C19</f>
        <v>0</v>
      </c>
      <c r="D41" s="26">
        <f t="shared" ref="D41:M41" si="11">D19</f>
        <v>1</v>
      </c>
      <c r="E41" s="26">
        <f t="shared" si="11"/>
        <v>2</v>
      </c>
      <c r="F41" s="26">
        <f t="shared" si="11"/>
        <v>3</v>
      </c>
      <c r="G41" s="26">
        <f t="shared" si="11"/>
        <v>4</v>
      </c>
      <c r="H41" s="26">
        <f t="shared" si="11"/>
        <v>5</v>
      </c>
      <c r="I41" s="26">
        <f t="shared" si="11"/>
        <v>6</v>
      </c>
      <c r="J41" s="26">
        <f t="shared" si="11"/>
        <v>7</v>
      </c>
      <c r="K41" s="26">
        <f t="shared" si="11"/>
        <v>8</v>
      </c>
      <c r="L41" s="26">
        <f t="shared" si="11"/>
        <v>9</v>
      </c>
      <c r="M41" s="26">
        <f t="shared" si="11"/>
        <v>10</v>
      </c>
      <c r="N41" s="26"/>
      <c r="O41" s="26">
        <f>M41+1</f>
        <v>11</v>
      </c>
      <c r="P41" s="26">
        <f t="shared" ref="P41:AC41" si="12">O41+1</f>
        <v>12</v>
      </c>
      <c r="Q41" s="26">
        <f t="shared" si="12"/>
        <v>13</v>
      </c>
      <c r="R41" s="26">
        <f t="shared" si="12"/>
        <v>14</v>
      </c>
      <c r="S41" s="26">
        <f t="shared" si="12"/>
        <v>15</v>
      </c>
      <c r="T41" s="26">
        <f t="shared" si="12"/>
        <v>16</v>
      </c>
      <c r="U41" s="26">
        <f t="shared" si="12"/>
        <v>17</v>
      </c>
      <c r="V41" s="26">
        <f t="shared" si="12"/>
        <v>18</v>
      </c>
      <c r="W41" s="26">
        <f t="shared" si="12"/>
        <v>19</v>
      </c>
      <c r="X41" s="26">
        <f t="shared" si="12"/>
        <v>20</v>
      </c>
      <c r="Y41" s="26">
        <f t="shared" si="12"/>
        <v>21</v>
      </c>
      <c r="Z41" s="26">
        <f t="shared" si="12"/>
        <v>22</v>
      </c>
      <c r="AA41" s="26">
        <f t="shared" si="12"/>
        <v>23</v>
      </c>
      <c r="AB41" s="26">
        <f t="shared" si="12"/>
        <v>24</v>
      </c>
      <c r="AC41" s="26">
        <f t="shared" si="12"/>
        <v>25</v>
      </c>
    </row>
    <row r="42" spans="2:29" hidden="1" x14ac:dyDescent="0.3"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2:29" s="2" customFormat="1" hidden="1" x14ac:dyDescent="0.3">
      <c r="B43" s="25" t="s">
        <v>18</v>
      </c>
      <c r="C43" s="28">
        <v>1</v>
      </c>
      <c r="D43" s="28">
        <f>C43*(1+$C$9)</f>
        <v>1</v>
      </c>
      <c r="E43" s="28">
        <f t="shared" ref="E43:M43" si="13">D43*(1+$C$9)</f>
        <v>1</v>
      </c>
      <c r="F43" s="28">
        <f t="shared" si="13"/>
        <v>1</v>
      </c>
      <c r="G43" s="28">
        <f t="shared" si="13"/>
        <v>1</v>
      </c>
      <c r="H43" s="28">
        <f t="shared" si="13"/>
        <v>1</v>
      </c>
      <c r="I43" s="28">
        <f>H43*(1+$C$9)</f>
        <v>1</v>
      </c>
      <c r="J43" s="28">
        <f t="shared" si="13"/>
        <v>1</v>
      </c>
      <c r="K43" s="28">
        <f t="shared" si="13"/>
        <v>1</v>
      </c>
      <c r="L43" s="28">
        <f t="shared" si="13"/>
        <v>1</v>
      </c>
      <c r="M43" s="28">
        <f t="shared" si="13"/>
        <v>1</v>
      </c>
      <c r="N43" s="28"/>
      <c r="O43" s="28">
        <f t="shared" ref="O43" si="14">M43*(1+$C$9)</f>
        <v>1</v>
      </c>
      <c r="P43" s="28">
        <f t="shared" ref="P43" si="15">O43*(1+$C$9)</f>
        <v>1</v>
      </c>
      <c r="Q43" s="28">
        <f t="shared" ref="Q43" si="16">P43*(1+$C$9)</f>
        <v>1</v>
      </c>
      <c r="R43" s="28">
        <f t="shared" ref="R43" si="17">Q43*(1+$C$9)</f>
        <v>1</v>
      </c>
      <c r="S43" s="28">
        <f t="shared" ref="S43" si="18">R43*(1+$C$9)</f>
        <v>1</v>
      </c>
      <c r="T43" s="28">
        <f t="shared" ref="T43" si="19">S43*(1+$C$9)</f>
        <v>1</v>
      </c>
      <c r="U43" s="28">
        <f t="shared" ref="U43" si="20">T43*(1+$C$9)</f>
        <v>1</v>
      </c>
      <c r="V43" s="28">
        <f t="shared" ref="V43" si="21">U43*(1+$C$9)</f>
        <v>1</v>
      </c>
      <c r="W43" s="28">
        <f t="shared" ref="W43" si="22">V43*(1+$C$9)</f>
        <v>1</v>
      </c>
      <c r="X43" s="28">
        <f t="shared" ref="X43" si="23">W43*(1+$C$9)</f>
        <v>1</v>
      </c>
      <c r="Y43" s="28">
        <f t="shared" ref="Y43" si="24">X43*(1+$C$9)</f>
        <v>1</v>
      </c>
      <c r="Z43" s="28">
        <f t="shared" ref="Z43" si="25">Y43*(1+$C$9)</f>
        <v>1</v>
      </c>
      <c r="AA43" s="28">
        <f t="shared" ref="AA43" si="26">Z43*(1+$C$9)</f>
        <v>1</v>
      </c>
      <c r="AB43" s="28">
        <f t="shared" ref="AB43" si="27">AA43*(1+$C$9)</f>
        <v>1</v>
      </c>
      <c r="AC43" s="28">
        <f t="shared" ref="AC43" si="28">AB43*(1+$C$9)</f>
        <v>1</v>
      </c>
    </row>
    <row r="44" spans="2:29" hidden="1" x14ac:dyDescent="0.3"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2:29" s="2" customFormat="1" hidden="1" x14ac:dyDescent="0.3">
      <c r="B45" s="25" t="s">
        <v>20</v>
      </c>
      <c r="C45" s="29"/>
      <c r="D45" s="29">
        <f>SUM(D46:D56)</f>
        <v>20000</v>
      </c>
      <c r="E45" s="29">
        <f t="shared" ref="E45:AC45" si="29">SUM(E46:E56)</f>
        <v>40000</v>
      </c>
      <c r="F45" s="29">
        <f t="shared" si="29"/>
        <v>60000</v>
      </c>
      <c r="G45" s="29">
        <f t="shared" si="29"/>
        <v>80000</v>
      </c>
      <c r="H45" s="29">
        <f t="shared" si="29"/>
        <v>100000</v>
      </c>
      <c r="I45" s="29">
        <f t="shared" si="29"/>
        <v>100000</v>
      </c>
      <c r="J45" s="29">
        <f t="shared" si="29"/>
        <v>100000</v>
      </c>
      <c r="K45" s="29">
        <f t="shared" si="29"/>
        <v>100000</v>
      </c>
      <c r="L45" s="29">
        <f t="shared" si="29"/>
        <v>100000</v>
      </c>
      <c r="M45" s="29">
        <f t="shared" si="29"/>
        <v>100000</v>
      </c>
      <c r="N45" s="29"/>
      <c r="O45" s="29">
        <f t="shared" si="29"/>
        <v>100000</v>
      </c>
      <c r="P45" s="29">
        <f t="shared" si="29"/>
        <v>80000</v>
      </c>
      <c r="Q45" s="29">
        <f t="shared" si="29"/>
        <v>60000</v>
      </c>
      <c r="R45" s="29">
        <f t="shared" si="29"/>
        <v>40000</v>
      </c>
      <c r="S45" s="29">
        <f t="shared" si="29"/>
        <v>20000</v>
      </c>
      <c r="T45" s="29">
        <f t="shared" si="29"/>
        <v>0</v>
      </c>
      <c r="U45" s="29">
        <f t="shared" si="29"/>
        <v>0</v>
      </c>
      <c r="V45" s="29">
        <f t="shared" si="29"/>
        <v>0</v>
      </c>
      <c r="W45" s="29">
        <f t="shared" si="29"/>
        <v>0</v>
      </c>
      <c r="X45" s="29">
        <f t="shared" si="29"/>
        <v>0</v>
      </c>
      <c r="Y45" s="29">
        <f t="shared" si="29"/>
        <v>0</v>
      </c>
      <c r="Z45" s="29">
        <f t="shared" si="29"/>
        <v>0</v>
      </c>
      <c r="AA45" s="29">
        <f t="shared" si="29"/>
        <v>0</v>
      </c>
      <c r="AB45" s="29">
        <f t="shared" si="29"/>
        <v>0</v>
      </c>
      <c r="AC45" s="29">
        <f t="shared" si="29"/>
        <v>0</v>
      </c>
    </row>
    <row r="46" spans="2:29" s="32" customFormat="1" ht="12" hidden="1" x14ac:dyDescent="0.25">
      <c r="B46" s="30">
        <v>0</v>
      </c>
      <c r="C46" s="31"/>
      <c r="D46" s="31">
        <f>IF(D$41&lt;$B46+1,0,IF(D$41&lt;=$B46+$C$8,SUMIF($C$19:$M$19,$B46,$C$30:$M$30)/$C$7*D$43,0))</f>
        <v>20000</v>
      </c>
      <c r="E46" s="31">
        <f t="shared" ref="E46:AC56" si="30">IF(E$41&lt;$B46+1,0,IF(E$41&lt;=$B46+$C$8,SUMIF($C$19:$M$19,$B46,$C$30:$M$30)/$C$7*E$43,0))</f>
        <v>20000</v>
      </c>
      <c r="F46" s="31">
        <f t="shared" si="30"/>
        <v>20000</v>
      </c>
      <c r="G46" s="31">
        <f t="shared" si="30"/>
        <v>20000</v>
      </c>
      <c r="H46" s="31">
        <f t="shared" si="30"/>
        <v>20000</v>
      </c>
      <c r="I46" s="31">
        <f t="shared" si="30"/>
        <v>0</v>
      </c>
      <c r="J46" s="31">
        <f t="shared" si="30"/>
        <v>0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/>
      <c r="O46" s="31">
        <f t="shared" si="30"/>
        <v>0</v>
      </c>
      <c r="P46" s="31">
        <f t="shared" si="30"/>
        <v>0</v>
      </c>
      <c r="Q46" s="31">
        <f t="shared" si="30"/>
        <v>0</v>
      </c>
      <c r="R46" s="31">
        <f t="shared" si="30"/>
        <v>0</v>
      </c>
      <c r="S46" s="31">
        <f t="shared" si="30"/>
        <v>0</v>
      </c>
      <c r="T46" s="31">
        <f t="shared" si="30"/>
        <v>0</v>
      </c>
      <c r="U46" s="31">
        <f t="shared" si="30"/>
        <v>0</v>
      </c>
      <c r="V46" s="31">
        <f t="shared" si="30"/>
        <v>0</v>
      </c>
      <c r="W46" s="31">
        <f t="shared" si="30"/>
        <v>0</v>
      </c>
      <c r="X46" s="31">
        <f t="shared" si="30"/>
        <v>0</v>
      </c>
      <c r="Y46" s="31">
        <f t="shared" si="30"/>
        <v>0</v>
      </c>
      <c r="Z46" s="31">
        <f t="shared" si="30"/>
        <v>0</v>
      </c>
      <c r="AA46" s="31">
        <f t="shared" si="30"/>
        <v>0</v>
      </c>
      <c r="AB46" s="31">
        <f t="shared" si="30"/>
        <v>0</v>
      </c>
      <c r="AC46" s="31">
        <f t="shared" si="30"/>
        <v>0</v>
      </c>
    </row>
    <row r="47" spans="2:29" s="32" customFormat="1" ht="12" hidden="1" x14ac:dyDescent="0.25">
      <c r="B47" s="30">
        <f>B46+1</f>
        <v>1</v>
      </c>
      <c r="C47" s="31"/>
      <c r="D47" s="31">
        <f t="shared" ref="D47:T56" si="31">IF(D$41&lt;$B47+1,0,IF(D$41&lt;=$B47+$C$8,SUMIF($C$19:$M$19,$B47,$C$30:$M$30)/$C$7*D$43,0))</f>
        <v>0</v>
      </c>
      <c r="E47" s="31">
        <f t="shared" si="31"/>
        <v>20000</v>
      </c>
      <c r="F47" s="31">
        <f t="shared" si="31"/>
        <v>20000</v>
      </c>
      <c r="G47" s="31">
        <f t="shared" si="31"/>
        <v>20000</v>
      </c>
      <c r="H47" s="31">
        <f t="shared" si="31"/>
        <v>20000</v>
      </c>
      <c r="I47" s="31">
        <f t="shared" si="31"/>
        <v>20000</v>
      </c>
      <c r="J47" s="31">
        <f t="shared" si="31"/>
        <v>0</v>
      </c>
      <c r="K47" s="31">
        <f t="shared" si="31"/>
        <v>0</v>
      </c>
      <c r="L47" s="31">
        <f t="shared" si="31"/>
        <v>0</v>
      </c>
      <c r="M47" s="31">
        <f t="shared" si="31"/>
        <v>0</v>
      </c>
      <c r="N47" s="31"/>
      <c r="O47" s="31">
        <f t="shared" si="31"/>
        <v>0</v>
      </c>
      <c r="P47" s="31">
        <f t="shared" si="31"/>
        <v>0</v>
      </c>
      <c r="Q47" s="31">
        <f t="shared" si="31"/>
        <v>0</v>
      </c>
      <c r="R47" s="31">
        <f t="shared" si="31"/>
        <v>0</v>
      </c>
      <c r="S47" s="31">
        <f t="shared" si="31"/>
        <v>0</v>
      </c>
      <c r="T47" s="31">
        <f t="shared" si="31"/>
        <v>0</v>
      </c>
      <c r="U47" s="31">
        <f t="shared" si="30"/>
        <v>0</v>
      </c>
      <c r="V47" s="31">
        <f t="shared" si="30"/>
        <v>0</v>
      </c>
      <c r="W47" s="31">
        <f t="shared" si="30"/>
        <v>0</v>
      </c>
      <c r="X47" s="31">
        <f t="shared" si="30"/>
        <v>0</v>
      </c>
      <c r="Y47" s="31">
        <f t="shared" si="30"/>
        <v>0</v>
      </c>
      <c r="Z47" s="31">
        <f t="shared" si="30"/>
        <v>0</v>
      </c>
      <c r="AA47" s="31">
        <f t="shared" si="30"/>
        <v>0</v>
      </c>
      <c r="AB47" s="31">
        <f t="shared" si="30"/>
        <v>0</v>
      </c>
      <c r="AC47" s="31">
        <f t="shared" si="30"/>
        <v>0</v>
      </c>
    </row>
    <row r="48" spans="2:29" s="32" customFormat="1" ht="12" hidden="1" x14ac:dyDescent="0.25">
      <c r="B48" s="30">
        <f t="shared" ref="B48:B56" si="32">B47+1</f>
        <v>2</v>
      </c>
      <c r="C48" s="31"/>
      <c r="D48" s="31">
        <f t="shared" si="31"/>
        <v>0</v>
      </c>
      <c r="E48" s="31">
        <f t="shared" si="31"/>
        <v>0</v>
      </c>
      <c r="F48" s="31">
        <f t="shared" si="31"/>
        <v>20000</v>
      </c>
      <c r="G48" s="31">
        <f t="shared" si="31"/>
        <v>20000</v>
      </c>
      <c r="H48" s="31">
        <f t="shared" si="31"/>
        <v>20000</v>
      </c>
      <c r="I48" s="31">
        <f t="shared" si="31"/>
        <v>20000</v>
      </c>
      <c r="J48" s="31">
        <f t="shared" si="31"/>
        <v>20000</v>
      </c>
      <c r="K48" s="31">
        <f t="shared" si="31"/>
        <v>0</v>
      </c>
      <c r="L48" s="31">
        <f t="shared" si="31"/>
        <v>0</v>
      </c>
      <c r="M48" s="31">
        <f t="shared" si="31"/>
        <v>0</v>
      </c>
      <c r="N48" s="31"/>
      <c r="O48" s="31">
        <f t="shared" si="31"/>
        <v>0</v>
      </c>
      <c r="P48" s="31">
        <f t="shared" si="30"/>
        <v>0</v>
      </c>
      <c r="Q48" s="31">
        <f t="shared" si="30"/>
        <v>0</v>
      </c>
      <c r="R48" s="31">
        <f t="shared" si="30"/>
        <v>0</v>
      </c>
      <c r="S48" s="31">
        <f t="shared" si="30"/>
        <v>0</v>
      </c>
      <c r="T48" s="31">
        <f t="shared" si="30"/>
        <v>0</v>
      </c>
      <c r="U48" s="31">
        <f t="shared" si="30"/>
        <v>0</v>
      </c>
      <c r="V48" s="31">
        <f t="shared" si="30"/>
        <v>0</v>
      </c>
      <c r="W48" s="31">
        <f t="shared" si="30"/>
        <v>0</v>
      </c>
      <c r="X48" s="31">
        <f t="shared" si="30"/>
        <v>0</v>
      </c>
      <c r="Y48" s="31">
        <f t="shared" si="30"/>
        <v>0</v>
      </c>
      <c r="Z48" s="31">
        <f t="shared" si="30"/>
        <v>0</v>
      </c>
      <c r="AA48" s="31">
        <f t="shared" si="30"/>
        <v>0</v>
      </c>
      <c r="AB48" s="31">
        <f t="shared" si="30"/>
        <v>0</v>
      </c>
      <c r="AC48" s="31">
        <f t="shared" si="30"/>
        <v>0</v>
      </c>
    </row>
    <row r="49" spans="2:29" s="32" customFormat="1" ht="12" hidden="1" x14ac:dyDescent="0.25">
      <c r="B49" s="30">
        <f t="shared" si="32"/>
        <v>3</v>
      </c>
      <c r="C49" s="31"/>
      <c r="D49" s="31">
        <f t="shared" si="31"/>
        <v>0</v>
      </c>
      <c r="E49" s="31">
        <f t="shared" si="31"/>
        <v>0</v>
      </c>
      <c r="F49" s="31">
        <f t="shared" si="31"/>
        <v>0</v>
      </c>
      <c r="G49" s="31">
        <f t="shared" si="31"/>
        <v>20000</v>
      </c>
      <c r="H49" s="31">
        <f t="shared" si="31"/>
        <v>20000</v>
      </c>
      <c r="I49" s="31">
        <f t="shared" si="31"/>
        <v>20000</v>
      </c>
      <c r="J49" s="31">
        <f t="shared" si="31"/>
        <v>20000</v>
      </c>
      <c r="K49" s="31">
        <f t="shared" si="31"/>
        <v>20000</v>
      </c>
      <c r="L49" s="31">
        <f t="shared" si="31"/>
        <v>0</v>
      </c>
      <c r="M49" s="31">
        <f t="shared" si="31"/>
        <v>0</v>
      </c>
      <c r="N49" s="31"/>
      <c r="O49" s="31">
        <f t="shared" si="31"/>
        <v>0</v>
      </c>
      <c r="P49" s="31">
        <f t="shared" si="30"/>
        <v>0</v>
      </c>
      <c r="Q49" s="31">
        <f t="shared" si="30"/>
        <v>0</v>
      </c>
      <c r="R49" s="31">
        <f t="shared" si="30"/>
        <v>0</v>
      </c>
      <c r="S49" s="31">
        <f t="shared" si="30"/>
        <v>0</v>
      </c>
      <c r="T49" s="31">
        <f t="shared" si="30"/>
        <v>0</v>
      </c>
      <c r="U49" s="31">
        <f t="shared" si="30"/>
        <v>0</v>
      </c>
      <c r="V49" s="31">
        <f t="shared" si="30"/>
        <v>0</v>
      </c>
      <c r="W49" s="31">
        <f t="shared" si="30"/>
        <v>0</v>
      </c>
      <c r="X49" s="31">
        <f t="shared" si="30"/>
        <v>0</v>
      </c>
      <c r="Y49" s="31">
        <f t="shared" si="30"/>
        <v>0</v>
      </c>
      <c r="Z49" s="31">
        <f t="shared" si="30"/>
        <v>0</v>
      </c>
      <c r="AA49" s="31">
        <f t="shared" si="30"/>
        <v>0</v>
      </c>
      <c r="AB49" s="31">
        <f t="shared" si="30"/>
        <v>0</v>
      </c>
      <c r="AC49" s="31">
        <f t="shared" si="30"/>
        <v>0</v>
      </c>
    </row>
    <row r="50" spans="2:29" s="32" customFormat="1" ht="12" hidden="1" x14ac:dyDescent="0.25">
      <c r="B50" s="30">
        <f t="shared" si="32"/>
        <v>4</v>
      </c>
      <c r="C50" s="31"/>
      <c r="D50" s="31">
        <f t="shared" si="31"/>
        <v>0</v>
      </c>
      <c r="E50" s="31">
        <f t="shared" si="31"/>
        <v>0</v>
      </c>
      <c r="F50" s="31">
        <f t="shared" si="31"/>
        <v>0</v>
      </c>
      <c r="G50" s="31">
        <f t="shared" si="31"/>
        <v>0</v>
      </c>
      <c r="H50" s="31">
        <f t="shared" si="31"/>
        <v>20000</v>
      </c>
      <c r="I50" s="31">
        <f t="shared" si="31"/>
        <v>20000</v>
      </c>
      <c r="J50" s="31">
        <f t="shared" si="31"/>
        <v>20000</v>
      </c>
      <c r="K50" s="31">
        <f t="shared" si="31"/>
        <v>20000</v>
      </c>
      <c r="L50" s="31">
        <f t="shared" si="31"/>
        <v>20000</v>
      </c>
      <c r="M50" s="31">
        <f t="shared" si="31"/>
        <v>0</v>
      </c>
      <c r="N50" s="31"/>
      <c r="O50" s="31">
        <f t="shared" si="31"/>
        <v>0</v>
      </c>
      <c r="P50" s="31">
        <f t="shared" si="30"/>
        <v>0</v>
      </c>
      <c r="Q50" s="31">
        <f t="shared" si="30"/>
        <v>0</v>
      </c>
      <c r="R50" s="31">
        <f t="shared" si="30"/>
        <v>0</v>
      </c>
      <c r="S50" s="31">
        <f t="shared" si="30"/>
        <v>0</v>
      </c>
      <c r="T50" s="31">
        <f t="shared" si="30"/>
        <v>0</v>
      </c>
      <c r="U50" s="31">
        <f t="shared" si="30"/>
        <v>0</v>
      </c>
      <c r="V50" s="31">
        <f t="shared" si="30"/>
        <v>0</v>
      </c>
      <c r="W50" s="31">
        <f t="shared" si="30"/>
        <v>0</v>
      </c>
      <c r="X50" s="31">
        <f t="shared" si="30"/>
        <v>0</v>
      </c>
      <c r="Y50" s="31">
        <f t="shared" si="30"/>
        <v>0</v>
      </c>
      <c r="Z50" s="31">
        <f t="shared" si="30"/>
        <v>0</v>
      </c>
      <c r="AA50" s="31">
        <f t="shared" si="30"/>
        <v>0</v>
      </c>
      <c r="AB50" s="31">
        <f t="shared" si="30"/>
        <v>0</v>
      </c>
      <c r="AC50" s="31">
        <f t="shared" si="30"/>
        <v>0</v>
      </c>
    </row>
    <row r="51" spans="2:29" s="32" customFormat="1" ht="12" hidden="1" x14ac:dyDescent="0.25">
      <c r="B51" s="30">
        <f t="shared" si="32"/>
        <v>5</v>
      </c>
      <c r="C51" s="31"/>
      <c r="D51" s="31">
        <f t="shared" si="31"/>
        <v>0</v>
      </c>
      <c r="E51" s="31">
        <f t="shared" si="31"/>
        <v>0</v>
      </c>
      <c r="F51" s="31">
        <f t="shared" si="31"/>
        <v>0</v>
      </c>
      <c r="G51" s="31">
        <f t="shared" si="31"/>
        <v>0</v>
      </c>
      <c r="H51" s="31">
        <f t="shared" si="31"/>
        <v>0</v>
      </c>
      <c r="I51" s="31">
        <f t="shared" si="31"/>
        <v>20000</v>
      </c>
      <c r="J51" s="31">
        <f t="shared" si="31"/>
        <v>20000</v>
      </c>
      <c r="K51" s="31">
        <f t="shared" si="31"/>
        <v>20000</v>
      </c>
      <c r="L51" s="31">
        <f t="shared" si="31"/>
        <v>20000</v>
      </c>
      <c r="M51" s="31">
        <f t="shared" si="31"/>
        <v>20000</v>
      </c>
      <c r="N51" s="31"/>
      <c r="O51" s="31">
        <f t="shared" si="31"/>
        <v>0</v>
      </c>
      <c r="P51" s="31">
        <f t="shared" si="30"/>
        <v>0</v>
      </c>
      <c r="Q51" s="31">
        <f t="shared" si="30"/>
        <v>0</v>
      </c>
      <c r="R51" s="31">
        <f t="shared" si="30"/>
        <v>0</v>
      </c>
      <c r="S51" s="31">
        <f t="shared" si="30"/>
        <v>0</v>
      </c>
      <c r="T51" s="31">
        <f t="shared" si="30"/>
        <v>0</v>
      </c>
      <c r="U51" s="31">
        <f t="shared" si="30"/>
        <v>0</v>
      </c>
      <c r="V51" s="31">
        <f t="shared" si="30"/>
        <v>0</v>
      </c>
      <c r="W51" s="31">
        <f t="shared" si="30"/>
        <v>0</v>
      </c>
      <c r="X51" s="31">
        <f t="shared" si="30"/>
        <v>0</v>
      </c>
      <c r="Y51" s="31">
        <f t="shared" si="30"/>
        <v>0</v>
      </c>
      <c r="Z51" s="31">
        <f t="shared" si="30"/>
        <v>0</v>
      </c>
      <c r="AA51" s="31">
        <f t="shared" si="30"/>
        <v>0</v>
      </c>
      <c r="AB51" s="31">
        <f t="shared" si="30"/>
        <v>0</v>
      </c>
      <c r="AC51" s="31">
        <f t="shared" si="30"/>
        <v>0</v>
      </c>
    </row>
    <row r="52" spans="2:29" s="32" customFormat="1" ht="12" hidden="1" x14ac:dyDescent="0.25">
      <c r="B52" s="30">
        <f t="shared" si="32"/>
        <v>6</v>
      </c>
      <c r="C52" s="31"/>
      <c r="D52" s="31">
        <f t="shared" si="31"/>
        <v>0</v>
      </c>
      <c r="E52" s="31">
        <f t="shared" si="31"/>
        <v>0</v>
      </c>
      <c r="F52" s="31">
        <f t="shared" si="31"/>
        <v>0</v>
      </c>
      <c r="G52" s="31">
        <f t="shared" si="31"/>
        <v>0</v>
      </c>
      <c r="H52" s="31">
        <f t="shared" si="31"/>
        <v>0</v>
      </c>
      <c r="I52" s="31">
        <f t="shared" si="31"/>
        <v>0</v>
      </c>
      <c r="J52" s="31">
        <f t="shared" si="31"/>
        <v>20000</v>
      </c>
      <c r="K52" s="31">
        <f t="shared" si="31"/>
        <v>20000</v>
      </c>
      <c r="L52" s="31">
        <f t="shared" si="31"/>
        <v>20000</v>
      </c>
      <c r="M52" s="31">
        <f t="shared" si="31"/>
        <v>20000</v>
      </c>
      <c r="N52" s="31"/>
      <c r="O52" s="31">
        <f t="shared" si="31"/>
        <v>20000</v>
      </c>
      <c r="P52" s="31">
        <f t="shared" si="30"/>
        <v>0</v>
      </c>
      <c r="Q52" s="31">
        <f t="shared" si="30"/>
        <v>0</v>
      </c>
      <c r="R52" s="31">
        <f t="shared" si="30"/>
        <v>0</v>
      </c>
      <c r="S52" s="31">
        <f t="shared" si="30"/>
        <v>0</v>
      </c>
      <c r="T52" s="31">
        <f t="shared" si="30"/>
        <v>0</v>
      </c>
      <c r="U52" s="31">
        <f t="shared" si="30"/>
        <v>0</v>
      </c>
      <c r="V52" s="31">
        <f t="shared" si="30"/>
        <v>0</v>
      </c>
      <c r="W52" s="31">
        <f t="shared" si="30"/>
        <v>0</v>
      </c>
      <c r="X52" s="31">
        <f t="shared" si="30"/>
        <v>0</v>
      </c>
      <c r="Y52" s="31">
        <f t="shared" si="30"/>
        <v>0</v>
      </c>
      <c r="Z52" s="31">
        <f t="shared" si="30"/>
        <v>0</v>
      </c>
      <c r="AA52" s="31">
        <f t="shared" si="30"/>
        <v>0</v>
      </c>
      <c r="AB52" s="31">
        <f t="shared" si="30"/>
        <v>0</v>
      </c>
      <c r="AC52" s="31">
        <f t="shared" si="30"/>
        <v>0</v>
      </c>
    </row>
    <row r="53" spans="2:29" s="32" customFormat="1" ht="12" hidden="1" x14ac:dyDescent="0.25">
      <c r="B53" s="30">
        <f t="shared" si="32"/>
        <v>7</v>
      </c>
      <c r="C53" s="33"/>
      <c r="D53" s="31">
        <f t="shared" si="31"/>
        <v>0</v>
      </c>
      <c r="E53" s="31">
        <f t="shared" si="31"/>
        <v>0</v>
      </c>
      <c r="F53" s="31">
        <f t="shared" si="31"/>
        <v>0</v>
      </c>
      <c r="G53" s="31">
        <f t="shared" si="31"/>
        <v>0</v>
      </c>
      <c r="H53" s="31">
        <f t="shared" si="31"/>
        <v>0</v>
      </c>
      <c r="I53" s="31">
        <f t="shared" si="31"/>
        <v>0</v>
      </c>
      <c r="J53" s="31">
        <f t="shared" si="31"/>
        <v>0</v>
      </c>
      <c r="K53" s="31">
        <f t="shared" si="31"/>
        <v>20000</v>
      </c>
      <c r="L53" s="31">
        <f t="shared" si="31"/>
        <v>20000</v>
      </c>
      <c r="M53" s="31">
        <f t="shared" si="31"/>
        <v>20000</v>
      </c>
      <c r="N53" s="31"/>
      <c r="O53" s="31">
        <f t="shared" si="31"/>
        <v>20000</v>
      </c>
      <c r="P53" s="31">
        <f t="shared" si="30"/>
        <v>20000</v>
      </c>
      <c r="Q53" s="31">
        <f t="shared" si="30"/>
        <v>0</v>
      </c>
      <c r="R53" s="31">
        <f t="shared" si="30"/>
        <v>0</v>
      </c>
      <c r="S53" s="31">
        <f t="shared" si="30"/>
        <v>0</v>
      </c>
      <c r="T53" s="31">
        <f t="shared" si="30"/>
        <v>0</v>
      </c>
      <c r="U53" s="31">
        <f t="shared" si="30"/>
        <v>0</v>
      </c>
      <c r="V53" s="31">
        <f t="shared" si="30"/>
        <v>0</v>
      </c>
      <c r="W53" s="31">
        <f t="shared" si="30"/>
        <v>0</v>
      </c>
      <c r="X53" s="31">
        <f t="shared" si="30"/>
        <v>0</v>
      </c>
      <c r="Y53" s="31">
        <f t="shared" si="30"/>
        <v>0</v>
      </c>
      <c r="Z53" s="31">
        <f t="shared" si="30"/>
        <v>0</v>
      </c>
      <c r="AA53" s="31">
        <f t="shared" si="30"/>
        <v>0</v>
      </c>
      <c r="AB53" s="31">
        <f t="shared" si="30"/>
        <v>0</v>
      </c>
      <c r="AC53" s="31">
        <f t="shared" si="30"/>
        <v>0</v>
      </c>
    </row>
    <row r="54" spans="2:29" s="32" customFormat="1" ht="12" hidden="1" x14ac:dyDescent="0.25">
      <c r="B54" s="30">
        <f t="shared" si="32"/>
        <v>8</v>
      </c>
      <c r="C54" s="33"/>
      <c r="D54" s="31">
        <f t="shared" si="31"/>
        <v>0</v>
      </c>
      <c r="E54" s="31">
        <f t="shared" si="31"/>
        <v>0</v>
      </c>
      <c r="F54" s="31">
        <f t="shared" si="31"/>
        <v>0</v>
      </c>
      <c r="G54" s="31">
        <f t="shared" si="31"/>
        <v>0</v>
      </c>
      <c r="H54" s="31">
        <f t="shared" si="31"/>
        <v>0</v>
      </c>
      <c r="I54" s="31">
        <f t="shared" si="31"/>
        <v>0</v>
      </c>
      <c r="J54" s="31">
        <f t="shared" si="31"/>
        <v>0</v>
      </c>
      <c r="K54" s="31">
        <f t="shared" si="31"/>
        <v>0</v>
      </c>
      <c r="L54" s="31">
        <f t="shared" si="31"/>
        <v>20000</v>
      </c>
      <c r="M54" s="31">
        <f t="shared" si="31"/>
        <v>20000</v>
      </c>
      <c r="N54" s="31"/>
      <c r="O54" s="31">
        <f t="shared" si="31"/>
        <v>20000</v>
      </c>
      <c r="P54" s="31">
        <f t="shared" si="30"/>
        <v>20000</v>
      </c>
      <c r="Q54" s="31">
        <f t="shared" si="30"/>
        <v>20000</v>
      </c>
      <c r="R54" s="31">
        <f t="shared" si="30"/>
        <v>0</v>
      </c>
      <c r="S54" s="31">
        <f t="shared" si="30"/>
        <v>0</v>
      </c>
      <c r="T54" s="31">
        <f t="shared" si="30"/>
        <v>0</v>
      </c>
      <c r="U54" s="31">
        <f t="shared" si="30"/>
        <v>0</v>
      </c>
      <c r="V54" s="31">
        <f t="shared" si="30"/>
        <v>0</v>
      </c>
      <c r="W54" s="31">
        <f t="shared" si="30"/>
        <v>0</v>
      </c>
      <c r="X54" s="31">
        <f t="shared" si="30"/>
        <v>0</v>
      </c>
      <c r="Y54" s="31">
        <f t="shared" si="30"/>
        <v>0</v>
      </c>
      <c r="Z54" s="31">
        <f t="shared" si="30"/>
        <v>0</v>
      </c>
      <c r="AA54" s="31">
        <f t="shared" si="30"/>
        <v>0</v>
      </c>
      <c r="AB54" s="31">
        <f t="shared" si="30"/>
        <v>0</v>
      </c>
      <c r="AC54" s="31">
        <f t="shared" si="30"/>
        <v>0</v>
      </c>
    </row>
    <row r="55" spans="2:29" s="32" customFormat="1" ht="12" hidden="1" x14ac:dyDescent="0.25">
      <c r="B55" s="30">
        <f t="shared" si="32"/>
        <v>9</v>
      </c>
      <c r="C55" s="33"/>
      <c r="D55" s="31">
        <f t="shared" si="31"/>
        <v>0</v>
      </c>
      <c r="E55" s="31">
        <f t="shared" si="31"/>
        <v>0</v>
      </c>
      <c r="F55" s="31">
        <f t="shared" si="31"/>
        <v>0</v>
      </c>
      <c r="G55" s="31">
        <f t="shared" si="31"/>
        <v>0</v>
      </c>
      <c r="H55" s="31">
        <f t="shared" si="31"/>
        <v>0</v>
      </c>
      <c r="I55" s="31">
        <f t="shared" si="31"/>
        <v>0</v>
      </c>
      <c r="J55" s="31">
        <f t="shared" si="31"/>
        <v>0</v>
      </c>
      <c r="K55" s="31">
        <f t="shared" si="31"/>
        <v>0</v>
      </c>
      <c r="L55" s="31">
        <f t="shared" si="31"/>
        <v>0</v>
      </c>
      <c r="M55" s="31">
        <f t="shared" si="31"/>
        <v>20000</v>
      </c>
      <c r="N55" s="31"/>
      <c r="O55" s="31">
        <f t="shared" si="31"/>
        <v>20000</v>
      </c>
      <c r="P55" s="31">
        <f t="shared" si="30"/>
        <v>20000</v>
      </c>
      <c r="Q55" s="31">
        <f t="shared" si="30"/>
        <v>20000</v>
      </c>
      <c r="R55" s="31">
        <f t="shared" si="30"/>
        <v>20000</v>
      </c>
      <c r="S55" s="31">
        <f t="shared" si="30"/>
        <v>0</v>
      </c>
      <c r="T55" s="31">
        <f t="shared" si="30"/>
        <v>0</v>
      </c>
      <c r="U55" s="31">
        <f t="shared" si="30"/>
        <v>0</v>
      </c>
      <c r="V55" s="31">
        <f t="shared" si="30"/>
        <v>0</v>
      </c>
      <c r="W55" s="31">
        <f t="shared" si="30"/>
        <v>0</v>
      </c>
      <c r="X55" s="31">
        <f t="shared" si="30"/>
        <v>0</v>
      </c>
      <c r="Y55" s="31">
        <f t="shared" si="30"/>
        <v>0</v>
      </c>
      <c r="Z55" s="31">
        <f t="shared" si="30"/>
        <v>0</v>
      </c>
      <c r="AA55" s="31">
        <f t="shared" si="30"/>
        <v>0</v>
      </c>
      <c r="AB55" s="31">
        <f t="shared" si="30"/>
        <v>0</v>
      </c>
      <c r="AC55" s="31">
        <f t="shared" si="30"/>
        <v>0</v>
      </c>
    </row>
    <row r="56" spans="2:29" s="32" customFormat="1" ht="12" hidden="1" x14ac:dyDescent="0.25">
      <c r="B56" s="30">
        <f t="shared" si="32"/>
        <v>10</v>
      </c>
      <c r="C56" s="33"/>
      <c r="D56" s="31">
        <f t="shared" si="31"/>
        <v>0</v>
      </c>
      <c r="E56" s="31">
        <f t="shared" si="31"/>
        <v>0</v>
      </c>
      <c r="F56" s="31">
        <f t="shared" si="31"/>
        <v>0</v>
      </c>
      <c r="G56" s="31">
        <f t="shared" si="31"/>
        <v>0</v>
      </c>
      <c r="H56" s="31">
        <f t="shared" si="31"/>
        <v>0</v>
      </c>
      <c r="I56" s="31">
        <f t="shared" si="31"/>
        <v>0</v>
      </c>
      <c r="J56" s="31">
        <f t="shared" si="31"/>
        <v>0</v>
      </c>
      <c r="K56" s="31">
        <f t="shared" si="31"/>
        <v>0</v>
      </c>
      <c r="L56" s="31">
        <f t="shared" si="31"/>
        <v>0</v>
      </c>
      <c r="M56" s="31">
        <f t="shared" si="31"/>
        <v>0</v>
      </c>
      <c r="N56" s="31"/>
      <c r="O56" s="31">
        <f t="shared" si="31"/>
        <v>20000</v>
      </c>
      <c r="P56" s="31">
        <f t="shared" si="30"/>
        <v>20000</v>
      </c>
      <c r="Q56" s="31">
        <f t="shared" si="30"/>
        <v>20000</v>
      </c>
      <c r="R56" s="31">
        <f t="shared" si="30"/>
        <v>20000</v>
      </c>
      <c r="S56" s="31">
        <f t="shared" si="30"/>
        <v>20000</v>
      </c>
      <c r="T56" s="31">
        <f t="shared" si="30"/>
        <v>0</v>
      </c>
      <c r="U56" s="31">
        <f t="shared" si="30"/>
        <v>0</v>
      </c>
      <c r="V56" s="31">
        <f t="shared" si="30"/>
        <v>0</v>
      </c>
      <c r="W56" s="31">
        <f t="shared" si="30"/>
        <v>0</v>
      </c>
      <c r="X56" s="31">
        <f t="shared" si="30"/>
        <v>0</v>
      </c>
      <c r="Y56" s="31">
        <f t="shared" si="30"/>
        <v>0</v>
      </c>
      <c r="Z56" s="31">
        <f t="shared" si="30"/>
        <v>0</v>
      </c>
      <c r="AA56" s="31">
        <f t="shared" si="30"/>
        <v>0</v>
      </c>
      <c r="AB56" s="31">
        <f t="shared" si="30"/>
        <v>0</v>
      </c>
      <c r="AC56" s="31">
        <f t="shared" si="30"/>
        <v>0</v>
      </c>
    </row>
    <row r="57" spans="2:29" hidden="1" x14ac:dyDescent="0.3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2:29" s="2" customFormat="1" hidden="1" x14ac:dyDescent="0.3">
      <c r="B58" s="25" t="s">
        <v>23</v>
      </c>
      <c r="C58" s="29"/>
      <c r="D58" s="29">
        <f>SUM(D59:D69)</f>
        <v>0</v>
      </c>
      <c r="E58" s="29">
        <f t="shared" ref="E58:AC58" si="33">SUM(E59:E69)</f>
        <v>0</v>
      </c>
      <c r="F58" s="29">
        <f t="shared" si="33"/>
        <v>0</v>
      </c>
      <c r="G58" s="29">
        <f t="shared" si="33"/>
        <v>0</v>
      </c>
      <c r="H58" s="29">
        <f t="shared" si="33"/>
        <v>0</v>
      </c>
      <c r="I58" s="29">
        <f t="shared" si="33"/>
        <v>0</v>
      </c>
      <c r="J58" s="29">
        <f t="shared" si="33"/>
        <v>0</v>
      </c>
      <c r="K58" s="29">
        <f t="shared" si="33"/>
        <v>0</v>
      </c>
      <c r="L58" s="29">
        <f t="shared" si="33"/>
        <v>0</v>
      </c>
      <c r="M58" s="29">
        <f t="shared" si="33"/>
        <v>0</v>
      </c>
      <c r="N58" s="29"/>
      <c r="O58" s="29">
        <f t="shared" si="33"/>
        <v>0</v>
      </c>
      <c r="P58" s="29">
        <f t="shared" si="33"/>
        <v>0</v>
      </c>
      <c r="Q58" s="29">
        <f t="shared" si="33"/>
        <v>0</v>
      </c>
      <c r="R58" s="29">
        <f t="shared" si="33"/>
        <v>0</v>
      </c>
      <c r="S58" s="29">
        <f t="shared" si="33"/>
        <v>0</v>
      </c>
      <c r="T58" s="29">
        <f t="shared" si="33"/>
        <v>0</v>
      </c>
      <c r="U58" s="29">
        <f t="shared" si="33"/>
        <v>0</v>
      </c>
      <c r="V58" s="29">
        <f t="shared" si="33"/>
        <v>0</v>
      </c>
      <c r="W58" s="29">
        <f t="shared" si="33"/>
        <v>0</v>
      </c>
      <c r="X58" s="29">
        <f t="shared" si="33"/>
        <v>0</v>
      </c>
      <c r="Y58" s="29">
        <f t="shared" si="33"/>
        <v>0</v>
      </c>
      <c r="Z58" s="29">
        <f t="shared" si="33"/>
        <v>0</v>
      </c>
      <c r="AA58" s="29">
        <f t="shared" si="33"/>
        <v>0</v>
      </c>
      <c r="AB58" s="29">
        <f t="shared" si="33"/>
        <v>0</v>
      </c>
      <c r="AC58" s="29">
        <f t="shared" si="33"/>
        <v>0</v>
      </c>
    </row>
    <row r="59" spans="2:29" s="32" customFormat="1" ht="12" hidden="1" x14ac:dyDescent="0.25">
      <c r="B59" s="34">
        <v>0</v>
      </c>
      <c r="C59" s="31"/>
      <c r="D59" s="31">
        <f>IF(D$41&lt;=$B59,0,IF(D$41&gt;$B59+$C$12,0,PPMT($C$13,D$41-$B59,$C$12,-SUMIF($C$19:$M$19,$B59,$C$25:$M$25))))</f>
        <v>0</v>
      </c>
      <c r="E59" s="31">
        <f t="shared" ref="E59:AC69" si="34">IF(E$41&lt;=$B59,0,IF(E$41&gt;$B59+$C$12,0,PPMT($C$13,E$41-$B59,$C$12,-SUMIF($C$19:$M$19,$B59,$C$25:$M$25))))</f>
        <v>0</v>
      </c>
      <c r="F59" s="31">
        <f t="shared" si="34"/>
        <v>0</v>
      </c>
      <c r="G59" s="31">
        <f t="shared" si="34"/>
        <v>0</v>
      </c>
      <c r="H59" s="31">
        <f t="shared" si="34"/>
        <v>0</v>
      </c>
      <c r="I59" s="31">
        <f t="shared" si="34"/>
        <v>0</v>
      </c>
      <c r="J59" s="31">
        <f t="shared" si="34"/>
        <v>0</v>
      </c>
      <c r="K59" s="31">
        <f t="shared" si="34"/>
        <v>0</v>
      </c>
      <c r="L59" s="31">
        <f t="shared" si="34"/>
        <v>0</v>
      </c>
      <c r="M59" s="31">
        <f t="shared" si="34"/>
        <v>0</v>
      </c>
      <c r="N59" s="31"/>
      <c r="O59" s="31">
        <f t="shared" si="34"/>
        <v>0</v>
      </c>
      <c r="P59" s="31">
        <f t="shared" si="34"/>
        <v>0</v>
      </c>
      <c r="Q59" s="31">
        <f t="shared" si="34"/>
        <v>0</v>
      </c>
      <c r="R59" s="31">
        <f t="shared" si="34"/>
        <v>0</v>
      </c>
      <c r="S59" s="31">
        <f t="shared" si="34"/>
        <v>0</v>
      </c>
      <c r="T59" s="31">
        <f t="shared" si="34"/>
        <v>0</v>
      </c>
      <c r="U59" s="31">
        <f t="shared" si="34"/>
        <v>0</v>
      </c>
      <c r="V59" s="31">
        <f t="shared" si="34"/>
        <v>0</v>
      </c>
      <c r="W59" s="31">
        <f t="shared" si="34"/>
        <v>0</v>
      </c>
      <c r="X59" s="31">
        <f t="shared" si="34"/>
        <v>0</v>
      </c>
      <c r="Y59" s="31">
        <f t="shared" si="34"/>
        <v>0</v>
      </c>
      <c r="Z59" s="31">
        <f t="shared" si="34"/>
        <v>0</v>
      </c>
      <c r="AA59" s="31">
        <f t="shared" si="34"/>
        <v>0</v>
      </c>
      <c r="AB59" s="31">
        <f t="shared" si="34"/>
        <v>0</v>
      </c>
      <c r="AC59" s="31">
        <f t="shared" si="34"/>
        <v>0</v>
      </c>
    </row>
    <row r="60" spans="2:29" s="32" customFormat="1" ht="12" hidden="1" x14ac:dyDescent="0.25">
      <c r="B60" s="34">
        <f>B59+1</f>
        <v>1</v>
      </c>
      <c r="C60" s="31"/>
      <c r="D60" s="31">
        <f t="shared" ref="D60:T69" si="35">IF(D$41&lt;=$B60,0,IF(D$41&gt;$B60+$C$12,0,PPMT($C$13,D$41-$B60,$C$12,-SUMIF($C$19:$M$19,$B60,$C$25:$M$25))))</f>
        <v>0</v>
      </c>
      <c r="E60" s="31">
        <f t="shared" si="35"/>
        <v>0</v>
      </c>
      <c r="F60" s="31">
        <f t="shared" si="35"/>
        <v>0</v>
      </c>
      <c r="G60" s="31">
        <f t="shared" si="35"/>
        <v>0</v>
      </c>
      <c r="H60" s="31">
        <f t="shared" si="35"/>
        <v>0</v>
      </c>
      <c r="I60" s="31">
        <f t="shared" si="35"/>
        <v>0</v>
      </c>
      <c r="J60" s="31">
        <f t="shared" si="35"/>
        <v>0</v>
      </c>
      <c r="K60" s="31">
        <f t="shared" si="35"/>
        <v>0</v>
      </c>
      <c r="L60" s="31">
        <f t="shared" si="35"/>
        <v>0</v>
      </c>
      <c r="M60" s="31">
        <f t="shared" si="35"/>
        <v>0</v>
      </c>
      <c r="N60" s="31"/>
      <c r="O60" s="31">
        <f t="shared" si="35"/>
        <v>0</v>
      </c>
      <c r="P60" s="31">
        <f t="shared" si="35"/>
        <v>0</v>
      </c>
      <c r="Q60" s="31">
        <f t="shared" si="35"/>
        <v>0</v>
      </c>
      <c r="R60" s="31">
        <f t="shared" si="35"/>
        <v>0</v>
      </c>
      <c r="S60" s="31">
        <f t="shared" si="35"/>
        <v>0</v>
      </c>
      <c r="T60" s="31">
        <f t="shared" si="35"/>
        <v>0</v>
      </c>
      <c r="U60" s="31">
        <f t="shared" si="34"/>
        <v>0</v>
      </c>
      <c r="V60" s="31">
        <f t="shared" si="34"/>
        <v>0</v>
      </c>
      <c r="W60" s="31">
        <f t="shared" si="34"/>
        <v>0</v>
      </c>
      <c r="X60" s="31">
        <f t="shared" si="34"/>
        <v>0</v>
      </c>
      <c r="Y60" s="31">
        <f t="shared" si="34"/>
        <v>0</v>
      </c>
      <c r="Z60" s="31">
        <f t="shared" si="34"/>
        <v>0</v>
      </c>
      <c r="AA60" s="31">
        <f t="shared" si="34"/>
        <v>0</v>
      </c>
      <c r="AB60" s="31">
        <f t="shared" si="34"/>
        <v>0</v>
      </c>
      <c r="AC60" s="31">
        <f t="shared" si="34"/>
        <v>0</v>
      </c>
    </row>
    <row r="61" spans="2:29" s="32" customFormat="1" ht="12" hidden="1" x14ac:dyDescent="0.25">
      <c r="B61" s="34">
        <f t="shared" ref="B61:B69" si="36">B60+1</f>
        <v>2</v>
      </c>
      <c r="C61" s="31"/>
      <c r="D61" s="31">
        <f t="shared" si="35"/>
        <v>0</v>
      </c>
      <c r="E61" s="31">
        <f t="shared" si="34"/>
        <v>0</v>
      </c>
      <c r="F61" s="31">
        <f t="shared" si="34"/>
        <v>0</v>
      </c>
      <c r="G61" s="31">
        <f t="shared" si="34"/>
        <v>0</v>
      </c>
      <c r="H61" s="31">
        <f t="shared" si="34"/>
        <v>0</v>
      </c>
      <c r="I61" s="31">
        <f t="shared" si="34"/>
        <v>0</v>
      </c>
      <c r="J61" s="31">
        <f t="shared" si="34"/>
        <v>0</v>
      </c>
      <c r="K61" s="31">
        <f t="shared" si="34"/>
        <v>0</v>
      </c>
      <c r="L61" s="31">
        <f t="shared" si="34"/>
        <v>0</v>
      </c>
      <c r="M61" s="31">
        <f t="shared" si="34"/>
        <v>0</v>
      </c>
      <c r="N61" s="31"/>
      <c r="O61" s="31">
        <f t="shared" si="34"/>
        <v>0</v>
      </c>
      <c r="P61" s="31">
        <f t="shared" si="34"/>
        <v>0</v>
      </c>
      <c r="Q61" s="31">
        <f t="shared" si="34"/>
        <v>0</v>
      </c>
      <c r="R61" s="31">
        <f t="shared" si="34"/>
        <v>0</v>
      </c>
      <c r="S61" s="31">
        <f t="shared" si="34"/>
        <v>0</v>
      </c>
      <c r="T61" s="31">
        <f t="shared" si="34"/>
        <v>0</v>
      </c>
      <c r="U61" s="31">
        <f t="shared" si="34"/>
        <v>0</v>
      </c>
      <c r="V61" s="31">
        <f t="shared" si="34"/>
        <v>0</v>
      </c>
      <c r="W61" s="31">
        <f t="shared" si="34"/>
        <v>0</v>
      </c>
      <c r="X61" s="31">
        <f t="shared" si="34"/>
        <v>0</v>
      </c>
      <c r="Y61" s="31">
        <f t="shared" si="34"/>
        <v>0</v>
      </c>
      <c r="Z61" s="31">
        <f t="shared" si="34"/>
        <v>0</v>
      </c>
      <c r="AA61" s="31">
        <f t="shared" si="34"/>
        <v>0</v>
      </c>
      <c r="AB61" s="31">
        <f t="shared" si="34"/>
        <v>0</v>
      </c>
      <c r="AC61" s="31">
        <f t="shared" si="34"/>
        <v>0</v>
      </c>
    </row>
    <row r="62" spans="2:29" s="32" customFormat="1" ht="12" hidden="1" x14ac:dyDescent="0.25">
      <c r="B62" s="34">
        <f t="shared" si="36"/>
        <v>3</v>
      </c>
      <c r="C62" s="31"/>
      <c r="D62" s="31">
        <f t="shared" si="35"/>
        <v>0</v>
      </c>
      <c r="E62" s="31">
        <f t="shared" si="34"/>
        <v>0</v>
      </c>
      <c r="F62" s="31">
        <f t="shared" si="34"/>
        <v>0</v>
      </c>
      <c r="G62" s="31">
        <f t="shared" si="34"/>
        <v>0</v>
      </c>
      <c r="H62" s="31">
        <f t="shared" si="34"/>
        <v>0</v>
      </c>
      <c r="I62" s="31">
        <f t="shared" si="34"/>
        <v>0</v>
      </c>
      <c r="J62" s="31">
        <f t="shared" si="34"/>
        <v>0</v>
      </c>
      <c r="K62" s="31">
        <f t="shared" si="34"/>
        <v>0</v>
      </c>
      <c r="L62" s="31">
        <f t="shared" si="34"/>
        <v>0</v>
      </c>
      <c r="M62" s="31">
        <f t="shared" si="34"/>
        <v>0</v>
      </c>
      <c r="N62" s="31"/>
      <c r="O62" s="31">
        <f t="shared" si="34"/>
        <v>0</v>
      </c>
      <c r="P62" s="31">
        <f t="shared" si="34"/>
        <v>0</v>
      </c>
      <c r="Q62" s="31">
        <f t="shared" si="34"/>
        <v>0</v>
      </c>
      <c r="R62" s="31">
        <f t="shared" si="34"/>
        <v>0</v>
      </c>
      <c r="S62" s="31">
        <f t="shared" si="34"/>
        <v>0</v>
      </c>
      <c r="T62" s="31">
        <f t="shared" si="34"/>
        <v>0</v>
      </c>
      <c r="U62" s="31">
        <f t="shared" si="34"/>
        <v>0</v>
      </c>
      <c r="V62" s="31">
        <f t="shared" si="34"/>
        <v>0</v>
      </c>
      <c r="W62" s="31">
        <f t="shared" si="34"/>
        <v>0</v>
      </c>
      <c r="X62" s="31">
        <f t="shared" si="34"/>
        <v>0</v>
      </c>
      <c r="Y62" s="31">
        <f t="shared" si="34"/>
        <v>0</v>
      </c>
      <c r="Z62" s="31">
        <f t="shared" si="34"/>
        <v>0</v>
      </c>
      <c r="AA62" s="31">
        <f t="shared" si="34"/>
        <v>0</v>
      </c>
      <c r="AB62" s="31">
        <f t="shared" si="34"/>
        <v>0</v>
      </c>
      <c r="AC62" s="31">
        <f t="shared" si="34"/>
        <v>0</v>
      </c>
    </row>
    <row r="63" spans="2:29" s="32" customFormat="1" ht="12" hidden="1" x14ac:dyDescent="0.25">
      <c r="B63" s="34">
        <f t="shared" si="36"/>
        <v>4</v>
      </c>
      <c r="C63" s="31"/>
      <c r="D63" s="31">
        <f t="shared" si="35"/>
        <v>0</v>
      </c>
      <c r="E63" s="31">
        <f t="shared" si="34"/>
        <v>0</v>
      </c>
      <c r="F63" s="31">
        <f t="shared" si="34"/>
        <v>0</v>
      </c>
      <c r="G63" s="31">
        <f t="shared" si="34"/>
        <v>0</v>
      </c>
      <c r="H63" s="31">
        <f t="shared" si="34"/>
        <v>0</v>
      </c>
      <c r="I63" s="31">
        <f t="shared" si="34"/>
        <v>0</v>
      </c>
      <c r="J63" s="31">
        <f t="shared" si="34"/>
        <v>0</v>
      </c>
      <c r="K63" s="31">
        <f t="shared" si="34"/>
        <v>0</v>
      </c>
      <c r="L63" s="31">
        <f t="shared" si="34"/>
        <v>0</v>
      </c>
      <c r="M63" s="31">
        <f t="shared" si="34"/>
        <v>0</v>
      </c>
      <c r="N63" s="31"/>
      <c r="O63" s="31">
        <f t="shared" si="34"/>
        <v>0</v>
      </c>
      <c r="P63" s="31">
        <f t="shared" si="34"/>
        <v>0</v>
      </c>
      <c r="Q63" s="31">
        <f t="shared" si="34"/>
        <v>0</v>
      </c>
      <c r="R63" s="31">
        <f t="shared" si="34"/>
        <v>0</v>
      </c>
      <c r="S63" s="31">
        <f t="shared" si="34"/>
        <v>0</v>
      </c>
      <c r="T63" s="31">
        <f t="shared" si="34"/>
        <v>0</v>
      </c>
      <c r="U63" s="31">
        <f t="shared" si="34"/>
        <v>0</v>
      </c>
      <c r="V63" s="31">
        <f t="shared" si="34"/>
        <v>0</v>
      </c>
      <c r="W63" s="31">
        <f t="shared" si="34"/>
        <v>0</v>
      </c>
      <c r="X63" s="31">
        <f t="shared" si="34"/>
        <v>0</v>
      </c>
      <c r="Y63" s="31">
        <f t="shared" si="34"/>
        <v>0</v>
      </c>
      <c r="Z63" s="31">
        <f t="shared" si="34"/>
        <v>0</v>
      </c>
      <c r="AA63" s="31">
        <f t="shared" si="34"/>
        <v>0</v>
      </c>
      <c r="AB63" s="31">
        <f t="shared" si="34"/>
        <v>0</v>
      </c>
      <c r="AC63" s="31">
        <f t="shared" si="34"/>
        <v>0</v>
      </c>
    </row>
    <row r="64" spans="2:29" s="32" customFormat="1" ht="12" hidden="1" x14ac:dyDescent="0.25">
      <c r="B64" s="34">
        <f t="shared" si="36"/>
        <v>5</v>
      </c>
      <c r="C64" s="31"/>
      <c r="D64" s="31">
        <f t="shared" si="35"/>
        <v>0</v>
      </c>
      <c r="E64" s="31">
        <f t="shared" si="34"/>
        <v>0</v>
      </c>
      <c r="F64" s="31">
        <f t="shared" si="34"/>
        <v>0</v>
      </c>
      <c r="G64" s="31">
        <f t="shared" si="34"/>
        <v>0</v>
      </c>
      <c r="H64" s="31">
        <f t="shared" si="34"/>
        <v>0</v>
      </c>
      <c r="I64" s="31">
        <f t="shared" si="34"/>
        <v>0</v>
      </c>
      <c r="J64" s="31">
        <f t="shared" si="34"/>
        <v>0</v>
      </c>
      <c r="K64" s="31">
        <f t="shared" si="34"/>
        <v>0</v>
      </c>
      <c r="L64" s="31">
        <f t="shared" si="34"/>
        <v>0</v>
      </c>
      <c r="M64" s="31">
        <f t="shared" si="34"/>
        <v>0</v>
      </c>
      <c r="N64" s="31"/>
      <c r="O64" s="31">
        <f t="shared" si="34"/>
        <v>0</v>
      </c>
      <c r="P64" s="31">
        <f t="shared" si="34"/>
        <v>0</v>
      </c>
      <c r="Q64" s="31">
        <f t="shared" si="34"/>
        <v>0</v>
      </c>
      <c r="R64" s="31">
        <f t="shared" si="34"/>
        <v>0</v>
      </c>
      <c r="S64" s="31">
        <f t="shared" si="34"/>
        <v>0</v>
      </c>
      <c r="T64" s="31">
        <f t="shared" si="34"/>
        <v>0</v>
      </c>
      <c r="U64" s="31">
        <f t="shared" si="34"/>
        <v>0</v>
      </c>
      <c r="V64" s="31">
        <f t="shared" si="34"/>
        <v>0</v>
      </c>
      <c r="W64" s="31">
        <f t="shared" si="34"/>
        <v>0</v>
      </c>
      <c r="X64" s="31">
        <f t="shared" si="34"/>
        <v>0</v>
      </c>
      <c r="Y64" s="31">
        <f t="shared" si="34"/>
        <v>0</v>
      </c>
      <c r="Z64" s="31">
        <f t="shared" si="34"/>
        <v>0</v>
      </c>
      <c r="AA64" s="31">
        <f t="shared" si="34"/>
        <v>0</v>
      </c>
      <c r="AB64" s="31">
        <f t="shared" si="34"/>
        <v>0</v>
      </c>
      <c r="AC64" s="31">
        <f t="shared" si="34"/>
        <v>0</v>
      </c>
    </row>
    <row r="65" spans="2:29" s="32" customFormat="1" ht="12" hidden="1" x14ac:dyDescent="0.25">
      <c r="B65" s="34">
        <f t="shared" si="36"/>
        <v>6</v>
      </c>
      <c r="C65" s="31"/>
      <c r="D65" s="31">
        <f t="shared" si="35"/>
        <v>0</v>
      </c>
      <c r="E65" s="31">
        <f t="shared" si="34"/>
        <v>0</v>
      </c>
      <c r="F65" s="31">
        <f t="shared" si="34"/>
        <v>0</v>
      </c>
      <c r="G65" s="31">
        <f t="shared" si="34"/>
        <v>0</v>
      </c>
      <c r="H65" s="31">
        <f t="shared" si="34"/>
        <v>0</v>
      </c>
      <c r="I65" s="31">
        <f t="shared" si="34"/>
        <v>0</v>
      </c>
      <c r="J65" s="31">
        <f t="shared" si="34"/>
        <v>0</v>
      </c>
      <c r="K65" s="31">
        <f t="shared" si="34"/>
        <v>0</v>
      </c>
      <c r="L65" s="31">
        <f t="shared" si="34"/>
        <v>0</v>
      </c>
      <c r="M65" s="31">
        <f t="shared" si="34"/>
        <v>0</v>
      </c>
      <c r="N65" s="31"/>
      <c r="O65" s="31">
        <f t="shared" si="34"/>
        <v>0</v>
      </c>
      <c r="P65" s="31">
        <f t="shared" si="34"/>
        <v>0</v>
      </c>
      <c r="Q65" s="31">
        <f t="shared" si="34"/>
        <v>0</v>
      </c>
      <c r="R65" s="31">
        <f t="shared" si="34"/>
        <v>0</v>
      </c>
      <c r="S65" s="31">
        <f t="shared" si="34"/>
        <v>0</v>
      </c>
      <c r="T65" s="31">
        <f t="shared" si="34"/>
        <v>0</v>
      </c>
      <c r="U65" s="31">
        <f t="shared" si="34"/>
        <v>0</v>
      </c>
      <c r="V65" s="31">
        <f t="shared" si="34"/>
        <v>0</v>
      </c>
      <c r="W65" s="31">
        <f t="shared" si="34"/>
        <v>0</v>
      </c>
      <c r="X65" s="31">
        <f t="shared" si="34"/>
        <v>0</v>
      </c>
      <c r="Y65" s="31">
        <f t="shared" si="34"/>
        <v>0</v>
      </c>
      <c r="Z65" s="31">
        <f t="shared" si="34"/>
        <v>0</v>
      </c>
      <c r="AA65" s="31">
        <f t="shared" si="34"/>
        <v>0</v>
      </c>
      <c r="AB65" s="31">
        <f t="shared" si="34"/>
        <v>0</v>
      </c>
      <c r="AC65" s="31">
        <f t="shared" si="34"/>
        <v>0</v>
      </c>
    </row>
    <row r="66" spans="2:29" s="32" customFormat="1" ht="12" hidden="1" x14ac:dyDescent="0.25">
      <c r="B66" s="34">
        <f t="shared" si="36"/>
        <v>7</v>
      </c>
      <c r="C66" s="33"/>
      <c r="D66" s="31">
        <f t="shared" si="35"/>
        <v>0</v>
      </c>
      <c r="E66" s="31">
        <f t="shared" si="34"/>
        <v>0</v>
      </c>
      <c r="F66" s="31">
        <f t="shared" si="34"/>
        <v>0</v>
      </c>
      <c r="G66" s="31">
        <f t="shared" si="34"/>
        <v>0</v>
      </c>
      <c r="H66" s="31">
        <f t="shared" si="34"/>
        <v>0</v>
      </c>
      <c r="I66" s="31">
        <f t="shared" si="34"/>
        <v>0</v>
      </c>
      <c r="J66" s="31">
        <f t="shared" si="34"/>
        <v>0</v>
      </c>
      <c r="K66" s="31">
        <f t="shared" si="34"/>
        <v>0</v>
      </c>
      <c r="L66" s="31">
        <f t="shared" si="34"/>
        <v>0</v>
      </c>
      <c r="M66" s="31">
        <f t="shared" si="34"/>
        <v>0</v>
      </c>
      <c r="N66" s="31"/>
      <c r="O66" s="31">
        <f t="shared" si="34"/>
        <v>0</v>
      </c>
      <c r="P66" s="31">
        <f t="shared" si="34"/>
        <v>0</v>
      </c>
      <c r="Q66" s="31">
        <f t="shared" si="34"/>
        <v>0</v>
      </c>
      <c r="R66" s="31">
        <f t="shared" si="34"/>
        <v>0</v>
      </c>
      <c r="S66" s="31">
        <f t="shared" si="34"/>
        <v>0</v>
      </c>
      <c r="T66" s="31">
        <f t="shared" si="34"/>
        <v>0</v>
      </c>
      <c r="U66" s="31">
        <f t="shared" si="34"/>
        <v>0</v>
      </c>
      <c r="V66" s="31">
        <f t="shared" si="34"/>
        <v>0</v>
      </c>
      <c r="W66" s="31">
        <f t="shared" si="34"/>
        <v>0</v>
      </c>
      <c r="X66" s="31">
        <f t="shared" si="34"/>
        <v>0</v>
      </c>
      <c r="Y66" s="31">
        <f t="shared" si="34"/>
        <v>0</v>
      </c>
      <c r="Z66" s="31">
        <f t="shared" si="34"/>
        <v>0</v>
      </c>
      <c r="AA66" s="31">
        <f t="shared" si="34"/>
        <v>0</v>
      </c>
      <c r="AB66" s="31">
        <f t="shared" si="34"/>
        <v>0</v>
      </c>
      <c r="AC66" s="31">
        <f t="shared" si="34"/>
        <v>0</v>
      </c>
    </row>
    <row r="67" spans="2:29" s="32" customFormat="1" ht="12" hidden="1" x14ac:dyDescent="0.25">
      <c r="B67" s="34">
        <f t="shared" si="36"/>
        <v>8</v>
      </c>
      <c r="C67" s="33"/>
      <c r="D67" s="31">
        <f t="shared" si="35"/>
        <v>0</v>
      </c>
      <c r="E67" s="31">
        <f t="shared" si="34"/>
        <v>0</v>
      </c>
      <c r="F67" s="31">
        <f t="shared" si="34"/>
        <v>0</v>
      </c>
      <c r="G67" s="31">
        <f t="shared" si="34"/>
        <v>0</v>
      </c>
      <c r="H67" s="31">
        <f t="shared" si="34"/>
        <v>0</v>
      </c>
      <c r="I67" s="31">
        <f t="shared" si="34"/>
        <v>0</v>
      </c>
      <c r="J67" s="31">
        <f t="shared" si="34"/>
        <v>0</v>
      </c>
      <c r="K67" s="31">
        <f t="shared" si="34"/>
        <v>0</v>
      </c>
      <c r="L67" s="31">
        <f t="shared" si="34"/>
        <v>0</v>
      </c>
      <c r="M67" s="31">
        <f t="shared" si="34"/>
        <v>0</v>
      </c>
      <c r="N67" s="31"/>
      <c r="O67" s="31">
        <f t="shared" si="34"/>
        <v>0</v>
      </c>
      <c r="P67" s="31">
        <f t="shared" si="34"/>
        <v>0</v>
      </c>
      <c r="Q67" s="31">
        <f t="shared" si="34"/>
        <v>0</v>
      </c>
      <c r="R67" s="31">
        <f t="shared" si="34"/>
        <v>0</v>
      </c>
      <c r="S67" s="31">
        <f t="shared" si="34"/>
        <v>0</v>
      </c>
      <c r="T67" s="31">
        <f t="shared" si="34"/>
        <v>0</v>
      </c>
      <c r="U67" s="31">
        <f t="shared" si="34"/>
        <v>0</v>
      </c>
      <c r="V67" s="31">
        <f t="shared" si="34"/>
        <v>0</v>
      </c>
      <c r="W67" s="31">
        <f t="shared" si="34"/>
        <v>0</v>
      </c>
      <c r="X67" s="31">
        <f t="shared" si="34"/>
        <v>0</v>
      </c>
      <c r="Y67" s="31">
        <f t="shared" si="34"/>
        <v>0</v>
      </c>
      <c r="Z67" s="31">
        <f t="shared" si="34"/>
        <v>0</v>
      </c>
      <c r="AA67" s="31">
        <f t="shared" si="34"/>
        <v>0</v>
      </c>
      <c r="AB67" s="31">
        <f t="shared" si="34"/>
        <v>0</v>
      </c>
      <c r="AC67" s="31">
        <f t="shared" si="34"/>
        <v>0</v>
      </c>
    </row>
    <row r="68" spans="2:29" s="32" customFormat="1" ht="12" hidden="1" x14ac:dyDescent="0.25">
      <c r="B68" s="34">
        <f t="shared" si="36"/>
        <v>9</v>
      </c>
      <c r="C68" s="33"/>
      <c r="D68" s="31">
        <f t="shared" si="35"/>
        <v>0</v>
      </c>
      <c r="E68" s="31">
        <f t="shared" si="34"/>
        <v>0</v>
      </c>
      <c r="F68" s="31">
        <f t="shared" si="34"/>
        <v>0</v>
      </c>
      <c r="G68" s="31">
        <f t="shared" si="34"/>
        <v>0</v>
      </c>
      <c r="H68" s="31">
        <f t="shared" si="34"/>
        <v>0</v>
      </c>
      <c r="I68" s="31">
        <f t="shared" si="34"/>
        <v>0</v>
      </c>
      <c r="J68" s="31">
        <f t="shared" si="34"/>
        <v>0</v>
      </c>
      <c r="K68" s="31">
        <f t="shared" si="34"/>
        <v>0</v>
      </c>
      <c r="L68" s="31">
        <f t="shared" si="34"/>
        <v>0</v>
      </c>
      <c r="M68" s="31">
        <f t="shared" si="34"/>
        <v>0</v>
      </c>
      <c r="N68" s="31"/>
      <c r="O68" s="31">
        <f t="shared" si="34"/>
        <v>0</v>
      </c>
      <c r="P68" s="31">
        <f t="shared" si="34"/>
        <v>0</v>
      </c>
      <c r="Q68" s="31">
        <f t="shared" si="34"/>
        <v>0</v>
      </c>
      <c r="R68" s="31">
        <f t="shared" si="34"/>
        <v>0</v>
      </c>
      <c r="S68" s="31">
        <f t="shared" si="34"/>
        <v>0</v>
      </c>
      <c r="T68" s="31">
        <f t="shared" si="34"/>
        <v>0</v>
      </c>
      <c r="U68" s="31">
        <f t="shared" si="34"/>
        <v>0</v>
      </c>
      <c r="V68" s="31">
        <f t="shared" si="34"/>
        <v>0</v>
      </c>
      <c r="W68" s="31">
        <f t="shared" si="34"/>
        <v>0</v>
      </c>
      <c r="X68" s="31">
        <f t="shared" si="34"/>
        <v>0</v>
      </c>
      <c r="Y68" s="31">
        <f t="shared" si="34"/>
        <v>0</v>
      </c>
      <c r="Z68" s="31">
        <f t="shared" si="34"/>
        <v>0</v>
      </c>
      <c r="AA68" s="31">
        <f t="shared" si="34"/>
        <v>0</v>
      </c>
      <c r="AB68" s="31">
        <f t="shared" si="34"/>
        <v>0</v>
      </c>
      <c r="AC68" s="31">
        <f t="shared" si="34"/>
        <v>0</v>
      </c>
    </row>
    <row r="69" spans="2:29" s="32" customFormat="1" ht="12" hidden="1" x14ac:dyDescent="0.25">
      <c r="B69" s="34">
        <f t="shared" si="36"/>
        <v>10</v>
      </c>
      <c r="C69" s="33"/>
      <c r="D69" s="31">
        <f t="shared" si="35"/>
        <v>0</v>
      </c>
      <c r="E69" s="31">
        <f t="shared" si="34"/>
        <v>0</v>
      </c>
      <c r="F69" s="31">
        <f t="shared" si="34"/>
        <v>0</v>
      </c>
      <c r="G69" s="31">
        <f t="shared" si="34"/>
        <v>0</v>
      </c>
      <c r="H69" s="31">
        <f t="shared" si="34"/>
        <v>0</v>
      </c>
      <c r="I69" s="31">
        <f t="shared" si="34"/>
        <v>0</v>
      </c>
      <c r="J69" s="31">
        <f t="shared" si="34"/>
        <v>0</v>
      </c>
      <c r="K69" s="31">
        <f t="shared" si="34"/>
        <v>0</v>
      </c>
      <c r="L69" s="31">
        <f t="shared" si="34"/>
        <v>0</v>
      </c>
      <c r="M69" s="31">
        <f t="shared" si="34"/>
        <v>0</v>
      </c>
      <c r="N69" s="31"/>
      <c r="O69" s="31">
        <f t="shared" si="34"/>
        <v>0</v>
      </c>
      <c r="P69" s="31">
        <f t="shared" si="34"/>
        <v>0</v>
      </c>
      <c r="Q69" s="31">
        <f t="shared" si="34"/>
        <v>0</v>
      </c>
      <c r="R69" s="31">
        <f t="shared" si="34"/>
        <v>0</v>
      </c>
      <c r="S69" s="31">
        <f t="shared" si="34"/>
        <v>0</v>
      </c>
      <c r="T69" s="31">
        <f t="shared" si="34"/>
        <v>0</v>
      </c>
      <c r="U69" s="31">
        <f t="shared" si="34"/>
        <v>0</v>
      </c>
      <c r="V69" s="31">
        <f t="shared" si="34"/>
        <v>0</v>
      </c>
      <c r="W69" s="31">
        <f t="shared" si="34"/>
        <v>0</v>
      </c>
      <c r="X69" s="31">
        <f t="shared" si="34"/>
        <v>0</v>
      </c>
      <c r="Y69" s="31">
        <f t="shared" si="34"/>
        <v>0</v>
      </c>
      <c r="Z69" s="31">
        <f t="shared" si="34"/>
        <v>0</v>
      </c>
      <c r="AA69" s="31">
        <f t="shared" si="34"/>
        <v>0</v>
      </c>
      <c r="AB69" s="31">
        <f t="shared" si="34"/>
        <v>0</v>
      </c>
      <c r="AC69" s="31">
        <f t="shared" si="34"/>
        <v>0</v>
      </c>
    </row>
    <row r="70" spans="2:29" hidden="1" x14ac:dyDescent="0.3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2:29" s="2" customFormat="1" hidden="1" x14ac:dyDescent="0.3">
      <c r="B71" s="25" t="s">
        <v>24</v>
      </c>
      <c r="C71" s="29"/>
      <c r="D71" s="29">
        <f>SUM(D72:D82)</f>
        <v>0</v>
      </c>
      <c r="E71" s="29">
        <f t="shared" ref="E71:AC71" si="37">SUM(E72:E82)</f>
        <v>0</v>
      </c>
      <c r="F71" s="29">
        <f t="shared" si="37"/>
        <v>0</v>
      </c>
      <c r="G71" s="29">
        <f t="shared" si="37"/>
        <v>0</v>
      </c>
      <c r="H71" s="29">
        <f t="shared" si="37"/>
        <v>0</v>
      </c>
      <c r="I71" s="29">
        <f t="shared" si="37"/>
        <v>0</v>
      </c>
      <c r="J71" s="29">
        <f t="shared" si="37"/>
        <v>0</v>
      </c>
      <c r="K71" s="29">
        <f t="shared" si="37"/>
        <v>0</v>
      </c>
      <c r="L71" s="29">
        <f t="shared" si="37"/>
        <v>0</v>
      </c>
      <c r="M71" s="29">
        <f t="shared" si="37"/>
        <v>0</v>
      </c>
      <c r="N71" s="29"/>
      <c r="O71" s="29">
        <f t="shared" si="37"/>
        <v>0</v>
      </c>
      <c r="P71" s="29">
        <f t="shared" si="37"/>
        <v>0</v>
      </c>
      <c r="Q71" s="29">
        <f t="shared" si="37"/>
        <v>0</v>
      </c>
      <c r="R71" s="29">
        <f t="shared" si="37"/>
        <v>0</v>
      </c>
      <c r="S71" s="29">
        <f t="shared" si="37"/>
        <v>0</v>
      </c>
      <c r="T71" s="29">
        <f t="shared" si="37"/>
        <v>0</v>
      </c>
      <c r="U71" s="29">
        <f t="shared" si="37"/>
        <v>0</v>
      </c>
      <c r="V71" s="29">
        <f t="shared" si="37"/>
        <v>0</v>
      </c>
      <c r="W71" s="29">
        <f t="shared" si="37"/>
        <v>0</v>
      </c>
      <c r="X71" s="29">
        <f t="shared" si="37"/>
        <v>0</v>
      </c>
      <c r="Y71" s="29">
        <f t="shared" si="37"/>
        <v>0</v>
      </c>
      <c r="Z71" s="29">
        <f t="shared" si="37"/>
        <v>0</v>
      </c>
      <c r="AA71" s="29">
        <f t="shared" si="37"/>
        <v>0</v>
      </c>
      <c r="AB71" s="29">
        <f t="shared" si="37"/>
        <v>0</v>
      </c>
      <c r="AC71" s="29">
        <f t="shared" si="37"/>
        <v>0</v>
      </c>
    </row>
    <row r="72" spans="2:29" s="32" customFormat="1" ht="12" hidden="1" x14ac:dyDescent="0.25">
      <c r="B72" s="34">
        <v>0</v>
      </c>
      <c r="C72" s="31"/>
      <c r="D72" s="31">
        <f>IF(D$41&lt;=$B72,0,IF(D$41&gt;$B72+$C$12,0,IPMT($C$13,D$41-$B72,$C$12,-SUMIF($C$19:$M$19,$B72,$C$25:$M$25))))</f>
        <v>0</v>
      </c>
      <c r="E72" s="31">
        <f t="shared" ref="E72:AC82" si="38">IF(E$41&lt;=$B72,0,IF(E$41&gt;$B72+$C$12,0,IPMT($C$13,E$41-$B72,$C$12,-SUMIF($C$19:$M$19,$B72,$C$25:$M$25))))</f>
        <v>0</v>
      </c>
      <c r="F72" s="31">
        <f t="shared" si="38"/>
        <v>0</v>
      </c>
      <c r="G72" s="31">
        <f t="shared" si="38"/>
        <v>0</v>
      </c>
      <c r="H72" s="31">
        <f t="shared" si="38"/>
        <v>0</v>
      </c>
      <c r="I72" s="31">
        <f t="shared" si="38"/>
        <v>0</v>
      </c>
      <c r="J72" s="31">
        <f t="shared" si="38"/>
        <v>0</v>
      </c>
      <c r="K72" s="31">
        <f t="shared" si="38"/>
        <v>0</v>
      </c>
      <c r="L72" s="31">
        <f t="shared" si="38"/>
        <v>0</v>
      </c>
      <c r="M72" s="31">
        <f t="shared" si="38"/>
        <v>0</v>
      </c>
      <c r="N72" s="31"/>
      <c r="O72" s="31">
        <f t="shared" si="38"/>
        <v>0</v>
      </c>
      <c r="P72" s="31">
        <f t="shared" si="38"/>
        <v>0</v>
      </c>
      <c r="Q72" s="31">
        <f t="shared" si="38"/>
        <v>0</v>
      </c>
      <c r="R72" s="31">
        <f t="shared" si="38"/>
        <v>0</v>
      </c>
      <c r="S72" s="31">
        <f t="shared" si="38"/>
        <v>0</v>
      </c>
      <c r="T72" s="31">
        <f t="shared" si="38"/>
        <v>0</v>
      </c>
      <c r="U72" s="31">
        <f t="shared" si="38"/>
        <v>0</v>
      </c>
      <c r="V72" s="31">
        <f t="shared" si="38"/>
        <v>0</v>
      </c>
      <c r="W72" s="31">
        <f t="shared" si="38"/>
        <v>0</v>
      </c>
      <c r="X72" s="31">
        <f t="shared" si="38"/>
        <v>0</v>
      </c>
      <c r="Y72" s="31">
        <f t="shared" si="38"/>
        <v>0</v>
      </c>
      <c r="Z72" s="31">
        <f t="shared" si="38"/>
        <v>0</v>
      </c>
      <c r="AA72" s="31">
        <f t="shared" si="38"/>
        <v>0</v>
      </c>
      <c r="AB72" s="31">
        <f t="shared" si="38"/>
        <v>0</v>
      </c>
      <c r="AC72" s="31">
        <f t="shared" si="38"/>
        <v>0</v>
      </c>
    </row>
    <row r="73" spans="2:29" s="32" customFormat="1" ht="12" hidden="1" x14ac:dyDescent="0.25">
      <c r="B73" s="34">
        <f>B72+1</f>
        <v>1</v>
      </c>
      <c r="C73" s="31"/>
      <c r="D73" s="31">
        <f t="shared" ref="D73:T82" si="39">IF(D$41&lt;=$B73,0,IF(D$41&gt;$B73+$C$12,0,IPMT($C$13,D$41-$B73,$C$12,-SUMIF($C$19:$M$19,$B73,$C$25:$M$25))))</f>
        <v>0</v>
      </c>
      <c r="E73" s="31">
        <f t="shared" si="39"/>
        <v>0</v>
      </c>
      <c r="F73" s="31">
        <f t="shared" si="39"/>
        <v>0</v>
      </c>
      <c r="G73" s="31">
        <f t="shared" si="39"/>
        <v>0</v>
      </c>
      <c r="H73" s="31">
        <f t="shared" si="39"/>
        <v>0</v>
      </c>
      <c r="I73" s="31">
        <f t="shared" si="39"/>
        <v>0</v>
      </c>
      <c r="J73" s="31">
        <f t="shared" si="39"/>
        <v>0</v>
      </c>
      <c r="K73" s="31">
        <f t="shared" si="39"/>
        <v>0</v>
      </c>
      <c r="L73" s="31">
        <f t="shared" si="39"/>
        <v>0</v>
      </c>
      <c r="M73" s="31">
        <f t="shared" si="39"/>
        <v>0</v>
      </c>
      <c r="N73" s="31"/>
      <c r="O73" s="31">
        <f t="shared" si="39"/>
        <v>0</v>
      </c>
      <c r="P73" s="31">
        <f t="shared" si="39"/>
        <v>0</v>
      </c>
      <c r="Q73" s="31">
        <f t="shared" si="39"/>
        <v>0</v>
      </c>
      <c r="R73" s="31">
        <f t="shared" si="39"/>
        <v>0</v>
      </c>
      <c r="S73" s="31">
        <f t="shared" si="39"/>
        <v>0</v>
      </c>
      <c r="T73" s="31">
        <f t="shared" si="39"/>
        <v>0</v>
      </c>
      <c r="U73" s="31">
        <f t="shared" si="38"/>
        <v>0</v>
      </c>
      <c r="V73" s="31">
        <f t="shared" si="38"/>
        <v>0</v>
      </c>
      <c r="W73" s="31">
        <f t="shared" si="38"/>
        <v>0</v>
      </c>
      <c r="X73" s="31">
        <f t="shared" si="38"/>
        <v>0</v>
      </c>
      <c r="Y73" s="31">
        <f t="shared" si="38"/>
        <v>0</v>
      </c>
      <c r="Z73" s="31">
        <f t="shared" si="38"/>
        <v>0</v>
      </c>
      <c r="AA73" s="31">
        <f t="shared" si="38"/>
        <v>0</v>
      </c>
      <c r="AB73" s="31">
        <f t="shared" si="38"/>
        <v>0</v>
      </c>
      <c r="AC73" s="31">
        <f t="shared" si="38"/>
        <v>0</v>
      </c>
    </row>
    <row r="74" spans="2:29" s="32" customFormat="1" ht="12" hidden="1" x14ac:dyDescent="0.25">
      <c r="B74" s="34">
        <f t="shared" ref="B74:B82" si="40">B73+1</f>
        <v>2</v>
      </c>
      <c r="C74" s="31"/>
      <c r="D74" s="31">
        <f t="shared" si="39"/>
        <v>0</v>
      </c>
      <c r="E74" s="31">
        <f t="shared" si="38"/>
        <v>0</v>
      </c>
      <c r="F74" s="31">
        <f t="shared" si="38"/>
        <v>0</v>
      </c>
      <c r="G74" s="31">
        <f t="shared" si="38"/>
        <v>0</v>
      </c>
      <c r="H74" s="31">
        <f t="shared" si="38"/>
        <v>0</v>
      </c>
      <c r="I74" s="31">
        <f t="shared" si="38"/>
        <v>0</v>
      </c>
      <c r="J74" s="31">
        <f t="shared" si="38"/>
        <v>0</v>
      </c>
      <c r="K74" s="31">
        <f t="shared" si="38"/>
        <v>0</v>
      </c>
      <c r="L74" s="31">
        <f t="shared" si="38"/>
        <v>0</v>
      </c>
      <c r="M74" s="31">
        <f t="shared" si="38"/>
        <v>0</v>
      </c>
      <c r="N74" s="31"/>
      <c r="O74" s="31">
        <f t="shared" si="38"/>
        <v>0</v>
      </c>
      <c r="P74" s="31">
        <f t="shared" si="38"/>
        <v>0</v>
      </c>
      <c r="Q74" s="31">
        <f t="shared" si="38"/>
        <v>0</v>
      </c>
      <c r="R74" s="31">
        <f t="shared" si="38"/>
        <v>0</v>
      </c>
      <c r="S74" s="31">
        <f t="shared" si="38"/>
        <v>0</v>
      </c>
      <c r="T74" s="31">
        <f t="shared" si="38"/>
        <v>0</v>
      </c>
      <c r="U74" s="31">
        <f t="shared" si="38"/>
        <v>0</v>
      </c>
      <c r="V74" s="31">
        <f t="shared" si="38"/>
        <v>0</v>
      </c>
      <c r="W74" s="31">
        <f t="shared" si="38"/>
        <v>0</v>
      </c>
      <c r="X74" s="31">
        <f t="shared" si="38"/>
        <v>0</v>
      </c>
      <c r="Y74" s="31">
        <f t="shared" si="38"/>
        <v>0</v>
      </c>
      <c r="Z74" s="31">
        <f t="shared" si="38"/>
        <v>0</v>
      </c>
      <c r="AA74" s="31">
        <f t="shared" si="38"/>
        <v>0</v>
      </c>
      <c r="AB74" s="31">
        <f t="shared" si="38"/>
        <v>0</v>
      </c>
      <c r="AC74" s="31">
        <f t="shared" si="38"/>
        <v>0</v>
      </c>
    </row>
    <row r="75" spans="2:29" s="32" customFormat="1" ht="12" hidden="1" x14ac:dyDescent="0.25">
      <c r="B75" s="34">
        <f t="shared" si="40"/>
        <v>3</v>
      </c>
      <c r="C75" s="31"/>
      <c r="D75" s="31">
        <f t="shared" si="39"/>
        <v>0</v>
      </c>
      <c r="E75" s="31">
        <f t="shared" si="38"/>
        <v>0</v>
      </c>
      <c r="F75" s="31">
        <f t="shared" si="38"/>
        <v>0</v>
      </c>
      <c r="G75" s="31">
        <f t="shared" si="38"/>
        <v>0</v>
      </c>
      <c r="H75" s="31">
        <f t="shared" si="38"/>
        <v>0</v>
      </c>
      <c r="I75" s="31">
        <f t="shared" si="38"/>
        <v>0</v>
      </c>
      <c r="J75" s="31">
        <f t="shared" si="38"/>
        <v>0</v>
      </c>
      <c r="K75" s="31">
        <f t="shared" si="38"/>
        <v>0</v>
      </c>
      <c r="L75" s="31">
        <f t="shared" si="38"/>
        <v>0</v>
      </c>
      <c r="M75" s="31">
        <f t="shared" si="38"/>
        <v>0</v>
      </c>
      <c r="N75" s="31"/>
      <c r="O75" s="31">
        <f t="shared" si="38"/>
        <v>0</v>
      </c>
      <c r="P75" s="31">
        <f t="shared" si="38"/>
        <v>0</v>
      </c>
      <c r="Q75" s="31">
        <f t="shared" si="38"/>
        <v>0</v>
      </c>
      <c r="R75" s="31">
        <f t="shared" si="38"/>
        <v>0</v>
      </c>
      <c r="S75" s="31">
        <f t="shared" si="38"/>
        <v>0</v>
      </c>
      <c r="T75" s="31">
        <f t="shared" si="38"/>
        <v>0</v>
      </c>
      <c r="U75" s="31">
        <f t="shared" si="38"/>
        <v>0</v>
      </c>
      <c r="V75" s="31">
        <f t="shared" si="38"/>
        <v>0</v>
      </c>
      <c r="W75" s="31">
        <f t="shared" si="38"/>
        <v>0</v>
      </c>
      <c r="X75" s="31">
        <f t="shared" si="38"/>
        <v>0</v>
      </c>
      <c r="Y75" s="31">
        <f t="shared" si="38"/>
        <v>0</v>
      </c>
      <c r="Z75" s="31">
        <f t="shared" si="38"/>
        <v>0</v>
      </c>
      <c r="AA75" s="31">
        <f t="shared" si="38"/>
        <v>0</v>
      </c>
      <c r="AB75" s="31">
        <f t="shared" si="38"/>
        <v>0</v>
      </c>
      <c r="AC75" s="31">
        <f t="shared" si="38"/>
        <v>0</v>
      </c>
    </row>
    <row r="76" spans="2:29" s="32" customFormat="1" ht="12" hidden="1" x14ac:dyDescent="0.25">
      <c r="B76" s="34">
        <f t="shared" si="40"/>
        <v>4</v>
      </c>
      <c r="C76" s="31"/>
      <c r="D76" s="31">
        <f t="shared" si="39"/>
        <v>0</v>
      </c>
      <c r="E76" s="31">
        <f t="shared" si="38"/>
        <v>0</v>
      </c>
      <c r="F76" s="31">
        <f t="shared" si="38"/>
        <v>0</v>
      </c>
      <c r="G76" s="31">
        <f t="shared" si="38"/>
        <v>0</v>
      </c>
      <c r="H76" s="31">
        <f t="shared" si="38"/>
        <v>0</v>
      </c>
      <c r="I76" s="31">
        <f t="shared" si="38"/>
        <v>0</v>
      </c>
      <c r="J76" s="31">
        <f t="shared" si="38"/>
        <v>0</v>
      </c>
      <c r="K76" s="31">
        <f t="shared" si="38"/>
        <v>0</v>
      </c>
      <c r="L76" s="31">
        <f t="shared" si="38"/>
        <v>0</v>
      </c>
      <c r="M76" s="31">
        <f t="shared" si="38"/>
        <v>0</v>
      </c>
      <c r="N76" s="31"/>
      <c r="O76" s="31">
        <f t="shared" si="38"/>
        <v>0</v>
      </c>
      <c r="P76" s="31">
        <f t="shared" si="38"/>
        <v>0</v>
      </c>
      <c r="Q76" s="31">
        <f t="shared" si="38"/>
        <v>0</v>
      </c>
      <c r="R76" s="31">
        <f t="shared" si="38"/>
        <v>0</v>
      </c>
      <c r="S76" s="31">
        <f t="shared" si="38"/>
        <v>0</v>
      </c>
      <c r="T76" s="31">
        <f t="shared" si="38"/>
        <v>0</v>
      </c>
      <c r="U76" s="31">
        <f t="shared" si="38"/>
        <v>0</v>
      </c>
      <c r="V76" s="31">
        <f t="shared" si="38"/>
        <v>0</v>
      </c>
      <c r="W76" s="31">
        <f t="shared" si="38"/>
        <v>0</v>
      </c>
      <c r="X76" s="31">
        <f t="shared" si="38"/>
        <v>0</v>
      </c>
      <c r="Y76" s="31">
        <f t="shared" si="38"/>
        <v>0</v>
      </c>
      <c r="Z76" s="31">
        <f t="shared" si="38"/>
        <v>0</v>
      </c>
      <c r="AA76" s="31">
        <f t="shared" si="38"/>
        <v>0</v>
      </c>
      <c r="AB76" s="31">
        <f t="shared" si="38"/>
        <v>0</v>
      </c>
      <c r="AC76" s="31">
        <f t="shared" si="38"/>
        <v>0</v>
      </c>
    </row>
    <row r="77" spans="2:29" s="32" customFormat="1" ht="12" hidden="1" x14ac:dyDescent="0.25">
      <c r="B77" s="34">
        <f t="shared" si="40"/>
        <v>5</v>
      </c>
      <c r="C77" s="31"/>
      <c r="D77" s="31">
        <f t="shared" si="39"/>
        <v>0</v>
      </c>
      <c r="E77" s="31">
        <f t="shared" si="38"/>
        <v>0</v>
      </c>
      <c r="F77" s="31">
        <f t="shared" si="38"/>
        <v>0</v>
      </c>
      <c r="G77" s="31">
        <f t="shared" si="38"/>
        <v>0</v>
      </c>
      <c r="H77" s="31">
        <f t="shared" si="38"/>
        <v>0</v>
      </c>
      <c r="I77" s="31">
        <f t="shared" si="38"/>
        <v>0</v>
      </c>
      <c r="J77" s="31">
        <f t="shared" si="38"/>
        <v>0</v>
      </c>
      <c r="K77" s="31">
        <f t="shared" si="38"/>
        <v>0</v>
      </c>
      <c r="L77" s="31">
        <f t="shared" si="38"/>
        <v>0</v>
      </c>
      <c r="M77" s="31">
        <f t="shared" si="38"/>
        <v>0</v>
      </c>
      <c r="N77" s="31"/>
      <c r="O77" s="31">
        <f t="shared" si="38"/>
        <v>0</v>
      </c>
      <c r="P77" s="31">
        <f t="shared" si="38"/>
        <v>0</v>
      </c>
      <c r="Q77" s="31">
        <f t="shared" si="38"/>
        <v>0</v>
      </c>
      <c r="R77" s="31">
        <f t="shared" si="38"/>
        <v>0</v>
      </c>
      <c r="S77" s="31">
        <f t="shared" si="38"/>
        <v>0</v>
      </c>
      <c r="T77" s="31">
        <f t="shared" si="38"/>
        <v>0</v>
      </c>
      <c r="U77" s="31">
        <f t="shared" si="38"/>
        <v>0</v>
      </c>
      <c r="V77" s="31">
        <f t="shared" si="38"/>
        <v>0</v>
      </c>
      <c r="W77" s="31">
        <f t="shared" si="38"/>
        <v>0</v>
      </c>
      <c r="X77" s="31">
        <f t="shared" si="38"/>
        <v>0</v>
      </c>
      <c r="Y77" s="31">
        <f t="shared" si="38"/>
        <v>0</v>
      </c>
      <c r="Z77" s="31">
        <f t="shared" si="38"/>
        <v>0</v>
      </c>
      <c r="AA77" s="31">
        <f t="shared" si="38"/>
        <v>0</v>
      </c>
      <c r="AB77" s="31">
        <f t="shared" si="38"/>
        <v>0</v>
      </c>
      <c r="AC77" s="31">
        <f t="shared" si="38"/>
        <v>0</v>
      </c>
    </row>
    <row r="78" spans="2:29" s="32" customFormat="1" ht="12" hidden="1" x14ac:dyDescent="0.25">
      <c r="B78" s="34">
        <f t="shared" si="40"/>
        <v>6</v>
      </c>
      <c r="C78" s="31"/>
      <c r="D78" s="31">
        <f t="shared" si="39"/>
        <v>0</v>
      </c>
      <c r="E78" s="31">
        <f t="shared" si="38"/>
        <v>0</v>
      </c>
      <c r="F78" s="31">
        <f t="shared" si="38"/>
        <v>0</v>
      </c>
      <c r="G78" s="31">
        <f t="shared" si="38"/>
        <v>0</v>
      </c>
      <c r="H78" s="31">
        <f t="shared" si="38"/>
        <v>0</v>
      </c>
      <c r="I78" s="31">
        <f t="shared" si="38"/>
        <v>0</v>
      </c>
      <c r="J78" s="31">
        <f t="shared" si="38"/>
        <v>0</v>
      </c>
      <c r="K78" s="31">
        <f t="shared" si="38"/>
        <v>0</v>
      </c>
      <c r="L78" s="31">
        <f t="shared" si="38"/>
        <v>0</v>
      </c>
      <c r="M78" s="31">
        <f t="shared" si="38"/>
        <v>0</v>
      </c>
      <c r="N78" s="31"/>
      <c r="O78" s="31">
        <f t="shared" si="38"/>
        <v>0</v>
      </c>
      <c r="P78" s="31">
        <f t="shared" si="38"/>
        <v>0</v>
      </c>
      <c r="Q78" s="31">
        <f t="shared" si="38"/>
        <v>0</v>
      </c>
      <c r="R78" s="31">
        <f t="shared" si="38"/>
        <v>0</v>
      </c>
      <c r="S78" s="31">
        <f t="shared" si="38"/>
        <v>0</v>
      </c>
      <c r="T78" s="31">
        <f t="shared" si="38"/>
        <v>0</v>
      </c>
      <c r="U78" s="31">
        <f t="shared" si="38"/>
        <v>0</v>
      </c>
      <c r="V78" s="31">
        <f t="shared" si="38"/>
        <v>0</v>
      </c>
      <c r="W78" s="31">
        <f t="shared" si="38"/>
        <v>0</v>
      </c>
      <c r="X78" s="31">
        <f t="shared" si="38"/>
        <v>0</v>
      </c>
      <c r="Y78" s="31">
        <f t="shared" si="38"/>
        <v>0</v>
      </c>
      <c r="Z78" s="31">
        <f t="shared" si="38"/>
        <v>0</v>
      </c>
      <c r="AA78" s="31">
        <f t="shared" si="38"/>
        <v>0</v>
      </c>
      <c r="AB78" s="31">
        <f t="shared" si="38"/>
        <v>0</v>
      </c>
      <c r="AC78" s="31">
        <f t="shared" si="38"/>
        <v>0</v>
      </c>
    </row>
    <row r="79" spans="2:29" s="32" customFormat="1" ht="12" hidden="1" x14ac:dyDescent="0.25">
      <c r="B79" s="34">
        <f t="shared" si="40"/>
        <v>7</v>
      </c>
      <c r="C79" s="33"/>
      <c r="D79" s="31">
        <f t="shared" si="39"/>
        <v>0</v>
      </c>
      <c r="E79" s="31">
        <f t="shared" si="38"/>
        <v>0</v>
      </c>
      <c r="F79" s="31">
        <f t="shared" si="38"/>
        <v>0</v>
      </c>
      <c r="G79" s="31">
        <f t="shared" si="38"/>
        <v>0</v>
      </c>
      <c r="H79" s="31">
        <f t="shared" si="38"/>
        <v>0</v>
      </c>
      <c r="I79" s="31">
        <f t="shared" si="38"/>
        <v>0</v>
      </c>
      <c r="J79" s="31">
        <f t="shared" si="38"/>
        <v>0</v>
      </c>
      <c r="K79" s="31">
        <f t="shared" si="38"/>
        <v>0</v>
      </c>
      <c r="L79" s="31">
        <f t="shared" si="38"/>
        <v>0</v>
      </c>
      <c r="M79" s="31">
        <f t="shared" si="38"/>
        <v>0</v>
      </c>
      <c r="N79" s="31"/>
      <c r="O79" s="31">
        <f t="shared" si="38"/>
        <v>0</v>
      </c>
      <c r="P79" s="31">
        <f t="shared" si="38"/>
        <v>0</v>
      </c>
      <c r="Q79" s="31">
        <f t="shared" si="38"/>
        <v>0</v>
      </c>
      <c r="R79" s="31">
        <f t="shared" si="38"/>
        <v>0</v>
      </c>
      <c r="S79" s="31">
        <f t="shared" si="38"/>
        <v>0</v>
      </c>
      <c r="T79" s="31">
        <f t="shared" si="38"/>
        <v>0</v>
      </c>
      <c r="U79" s="31">
        <f t="shared" si="38"/>
        <v>0</v>
      </c>
      <c r="V79" s="31">
        <f t="shared" si="38"/>
        <v>0</v>
      </c>
      <c r="W79" s="31">
        <f t="shared" si="38"/>
        <v>0</v>
      </c>
      <c r="X79" s="31">
        <f t="shared" si="38"/>
        <v>0</v>
      </c>
      <c r="Y79" s="31">
        <f t="shared" si="38"/>
        <v>0</v>
      </c>
      <c r="Z79" s="31">
        <f t="shared" si="38"/>
        <v>0</v>
      </c>
      <c r="AA79" s="31">
        <f t="shared" si="38"/>
        <v>0</v>
      </c>
      <c r="AB79" s="31">
        <f t="shared" si="38"/>
        <v>0</v>
      </c>
      <c r="AC79" s="31">
        <f t="shared" si="38"/>
        <v>0</v>
      </c>
    </row>
    <row r="80" spans="2:29" s="32" customFormat="1" ht="12" hidden="1" x14ac:dyDescent="0.25">
      <c r="B80" s="34">
        <f t="shared" si="40"/>
        <v>8</v>
      </c>
      <c r="C80" s="33"/>
      <c r="D80" s="31">
        <f t="shared" si="39"/>
        <v>0</v>
      </c>
      <c r="E80" s="31">
        <f t="shared" si="38"/>
        <v>0</v>
      </c>
      <c r="F80" s="31">
        <f t="shared" si="38"/>
        <v>0</v>
      </c>
      <c r="G80" s="31">
        <f t="shared" si="38"/>
        <v>0</v>
      </c>
      <c r="H80" s="31">
        <f t="shared" si="38"/>
        <v>0</v>
      </c>
      <c r="I80" s="31">
        <f t="shared" si="38"/>
        <v>0</v>
      </c>
      <c r="J80" s="31">
        <f t="shared" si="38"/>
        <v>0</v>
      </c>
      <c r="K80" s="31">
        <f t="shared" si="38"/>
        <v>0</v>
      </c>
      <c r="L80" s="31">
        <f t="shared" si="38"/>
        <v>0</v>
      </c>
      <c r="M80" s="31">
        <f t="shared" si="38"/>
        <v>0</v>
      </c>
      <c r="N80" s="31"/>
      <c r="O80" s="31">
        <f t="shared" si="38"/>
        <v>0</v>
      </c>
      <c r="P80" s="31">
        <f t="shared" si="38"/>
        <v>0</v>
      </c>
      <c r="Q80" s="31">
        <f t="shared" si="38"/>
        <v>0</v>
      </c>
      <c r="R80" s="31">
        <f t="shared" si="38"/>
        <v>0</v>
      </c>
      <c r="S80" s="31">
        <f t="shared" si="38"/>
        <v>0</v>
      </c>
      <c r="T80" s="31">
        <f t="shared" si="38"/>
        <v>0</v>
      </c>
      <c r="U80" s="31">
        <f t="shared" si="38"/>
        <v>0</v>
      </c>
      <c r="V80" s="31">
        <f t="shared" si="38"/>
        <v>0</v>
      </c>
      <c r="W80" s="31">
        <f t="shared" si="38"/>
        <v>0</v>
      </c>
      <c r="X80" s="31">
        <f t="shared" si="38"/>
        <v>0</v>
      </c>
      <c r="Y80" s="31">
        <f t="shared" si="38"/>
        <v>0</v>
      </c>
      <c r="Z80" s="31">
        <f t="shared" si="38"/>
        <v>0</v>
      </c>
      <c r="AA80" s="31">
        <f t="shared" si="38"/>
        <v>0</v>
      </c>
      <c r="AB80" s="31">
        <f t="shared" si="38"/>
        <v>0</v>
      </c>
      <c r="AC80" s="31">
        <f t="shared" si="38"/>
        <v>0</v>
      </c>
    </row>
    <row r="81" spans="2:29" s="32" customFormat="1" ht="12" hidden="1" x14ac:dyDescent="0.25">
      <c r="B81" s="34">
        <f t="shared" si="40"/>
        <v>9</v>
      </c>
      <c r="C81" s="33"/>
      <c r="D81" s="31">
        <f t="shared" si="39"/>
        <v>0</v>
      </c>
      <c r="E81" s="31">
        <f t="shared" si="38"/>
        <v>0</v>
      </c>
      <c r="F81" s="31">
        <f t="shared" si="38"/>
        <v>0</v>
      </c>
      <c r="G81" s="31">
        <f t="shared" si="38"/>
        <v>0</v>
      </c>
      <c r="H81" s="31">
        <f t="shared" si="38"/>
        <v>0</v>
      </c>
      <c r="I81" s="31">
        <f t="shared" si="38"/>
        <v>0</v>
      </c>
      <c r="J81" s="31">
        <f t="shared" si="38"/>
        <v>0</v>
      </c>
      <c r="K81" s="31">
        <f t="shared" si="38"/>
        <v>0</v>
      </c>
      <c r="L81" s="31">
        <f t="shared" si="38"/>
        <v>0</v>
      </c>
      <c r="M81" s="31">
        <f t="shared" si="38"/>
        <v>0</v>
      </c>
      <c r="N81" s="31"/>
      <c r="O81" s="31">
        <f t="shared" si="38"/>
        <v>0</v>
      </c>
      <c r="P81" s="31">
        <f t="shared" si="38"/>
        <v>0</v>
      </c>
      <c r="Q81" s="31">
        <f t="shared" si="38"/>
        <v>0</v>
      </c>
      <c r="R81" s="31">
        <f t="shared" si="38"/>
        <v>0</v>
      </c>
      <c r="S81" s="31">
        <f t="shared" si="38"/>
        <v>0</v>
      </c>
      <c r="T81" s="31">
        <f t="shared" si="38"/>
        <v>0</v>
      </c>
      <c r="U81" s="31">
        <f t="shared" si="38"/>
        <v>0</v>
      </c>
      <c r="V81" s="31">
        <f t="shared" si="38"/>
        <v>0</v>
      </c>
      <c r="W81" s="31">
        <f t="shared" si="38"/>
        <v>0</v>
      </c>
      <c r="X81" s="31">
        <f t="shared" si="38"/>
        <v>0</v>
      </c>
      <c r="Y81" s="31">
        <f t="shared" si="38"/>
        <v>0</v>
      </c>
      <c r="Z81" s="31">
        <f t="shared" si="38"/>
        <v>0</v>
      </c>
      <c r="AA81" s="31">
        <f t="shared" si="38"/>
        <v>0</v>
      </c>
      <c r="AB81" s="31">
        <f t="shared" si="38"/>
        <v>0</v>
      </c>
      <c r="AC81" s="31">
        <f t="shared" si="38"/>
        <v>0</v>
      </c>
    </row>
    <row r="82" spans="2:29" s="32" customFormat="1" ht="12" hidden="1" x14ac:dyDescent="0.25">
      <c r="B82" s="34">
        <f t="shared" si="40"/>
        <v>10</v>
      </c>
      <c r="C82" s="33"/>
      <c r="D82" s="31">
        <f t="shared" si="39"/>
        <v>0</v>
      </c>
      <c r="E82" s="31">
        <f t="shared" si="38"/>
        <v>0</v>
      </c>
      <c r="F82" s="31">
        <f t="shared" si="38"/>
        <v>0</v>
      </c>
      <c r="G82" s="31">
        <f t="shared" si="38"/>
        <v>0</v>
      </c>
      <c r="H82" s="31">
        <f t="shared" si="38"/>
        <v>0</v>
      </c>
      <c r="I82" s="31">
        <f t="shared" si="38"/>
        <v>0</v>
      </c>
      <c r="J82" s="31">
        <f t="shared" si="38"/>
        <v>0</v>
      </c>
      <c r="K82" s="31">
        <f t="shared" si="38"/>
        <v>0</v>
      </c>
      <c r="L82" s="31">
        <f t="shared" si="38"/>
        <v>0</v>
      </c>
      <c r="M82" s="31">
        <f t="shared" si="38"/>
        <v>0</v>
      </c>
      <c r="N82" s="31"/>
      <c r="O82" s="31">
        <f t="shared" si="38"/>
        <v>0</v>
      </c>
      <c r="P82" s="31">
        <f t="shared" si="38"/>
        <v>0</v>
      </c>
      <c r="Q82" s="31">
        <f t="shared" si="38"/>
        <v>0</v>
      </c>
      <c r="R82" s="31">
        <f t="shared" si="38"/>
        <v>0</v>
      </c>
      <c r="S82" s="31">
        <f t="shared" si="38"/>
        <v>0</v>
      </c>
      <c r="T82" s="31">
        <f t="shared" si="38"/>
        <v>0</v>
      </c>
      <c r="U82" s="31">
        <f t="shared" si="38"/>
        <v>0</v>
      </c>
      <c r="V82" s="31">
        <f t="shared" si="38"/>
        <v>0</v>
      </c>
      <c r="W82" s="31">
        <f t="shared" si="38"/>
        <v>0</v>
      </c>
      <c r="X82" s="31">
        <f t="shared" si="38"/>
        <v>0</v>
      </c>
      <c r="Y82" s="31">
        <f t="shared" si="38"/>
        <v>0</v>
      </c>
      <c r="Z82" s="31">
        <f t="shared" si="38"/>
        <v>0</v>
      </c>
      <c r="AA82" s="31">
        <f t="shared" si="38"/>
        <v>0</v>
      </c>
      <c r="AB82" s="31">
        <f t="shared" si="38"/>
        <v>0</v>
      </c>
      <c r="AC82" s="31">
        <f t="shared" si="38"/>
        <v>0</v>
      </c>
    </row>
    <row r="83" spans="2:29" hidden="1" x14ac:dyDescent="0.3"/>
    <row r="85" spans="2:29" x14ac:dyDescent="0.3">
      <c r="B85" s="38" t="s">
        <v>25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2:29" x14ac:dyDescent="0.3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2:29" x14ac:dyDescent="0.3">
      <c r="B87" s="43"/>
      <c r="C87" s="42" t="s">
        <v>31</v>
      </c>
      <c r="D87" s="42" t="s">
        <v>32</v>
      </c>
      <c r="E87" s="42" t="s">
        <v>33</v>
      </c>
      <c r="F87" s="42" t="s">
        <v>34</v>
      </c>
      <c r="G87" s="42" t="s">
        <v>35</v>
      </c>
      <c r="H87" s="42" t="s">
        <v>36</v>
      </c>
      <c r="I87" s="42" t="s">
        <v>37</v>
      </c>
      <c r="J87" s="42" t="s">
        <v>38</v>
      </c>
      <c r="K87" s="42" t="s">
        <v>39</v>
      </c>
      <c r="L87" s="42" t="s">
        <v>40</v>
      </c>
      <c r="M87" s="42" t="s">
        <v>41</v>
      </c>
      <c r="N87" s="42"/>
    </row>
    <row r="88" spans="2:29" x14ac:dyDescent="0.3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2:29" x14ac:dyDescent="0.3">
      <c r="B89" s="43" t="s">
        <v>115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2:29" x14ac:dyDescent="0.3">
      <c r="B90" s="43" t="s">
        <v>43</v>
      </c>
      <c r="C90" s="41">
        <f t="shared" ref="C90:M90" si="41">(C27-C31)/1000</f>
        <v>100</v>
      </c>
      <c r="D90" s="41">
        <f t="shared" si="41"/>
        <v>100</v>
      </c>
      <c r="E90" s="41">
        <f t="shared" si="41"/>
        <v>100</v>
      </c>
      <c r="F90" s="41">
        <f t="shared" si="41"/>
        <v>100</v>
      </c>
      <c r="G90" s="41">
        <f t="shared" si="41"/>
        <v>100</v>
      </c>
      <c r="H90" s="41">
        <f t="shared" si="41"/>
        <v>100</v>
      </c>
      <c r="I90" s="41">
        <f t="shared" si="41"/>
        <v>100</v>
      </c>
      <c r="J90" s="41">
        <f t="shared" si="41"/>
        <v>100</v>
      </c>
      <c r="K90" s="41">
        <f t="shared" si="41"/>
        <v>100</v>
      </c>
      <c r="L90" s="41">
        <f t="shared" si="41"/>
        <v>100</v>
      </c>
      <c r="M90" s="41">
        <f t="shared" si="41"/>
        <v>100</v>
      </c>
      <c r="N90" s="41"/>
    </row>
    <row r="91" spans="2:29" x14ac:dyDescent="0.3">
      <c r="B91" s="43" t="s">
        <v>42</v>
      </c>
      <c r="C91" s="41">
        <f t="shared" ref="C91:M91" si="42">C24/1000</f>
        <v>0</v>
      </c>
      <c r="D91" s="41">
        <f t="shared" si="42"/>
        <v>20</v>
      </c>
      <c r="E91" s="41">
        <f t="shared" si="42"/>
        <v>40</v>
      </c>
      <c r="F91" s="41">
        <f t="shared" si="42"/>
        <v>60</v>
      </c>
      <c r="G91" s="41">
        <f t="shared" si="42"/>
        <v>80</v>
      </c>
      <c r="H91" s="41">
        <f t="shared" si="42"/>
        <v>100</v>
      </c>
      <c r="I91" s="41">
        <f t="shared" si="42"/>
        <v>100</v>
      </c>
      <c r="J91" s="41">
        <f t="shared" si="42"/>
        <v>100</v>
      </c>
      <c r="K91" s="41">
        <f t="shared" si="42"/>
        <v>100</v>
      </c>
      <c r="L91" s="41">
        <f t="shared" si="42"/>
        <v>100</v>
      </c>
      <c r="M91" s="41">
        <f t="shared" si="42"/>
        <v>100</v>
      </c>
      <c r="N91" s="41"/>
    </row>
    <row r="92" spans="2:29" x14ac:dyDescent="0.3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2:29" x14ac:dyDescent="0.3">
      <c r="B93" s="43" t="s">
        <v>50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2:29" x14ac:dyDescent="0.3">
      <c r="B94" s="43" t="str">
        <f t="shared" ref="B94:B99" si="43">B22</f>
        <v>Dotation initiale</v>
      </c>
      <c r="C94" s="41">
        <f t="shared" ref="C94:M94" si="44">C22/1000</f>
        <v>100</v>
      </c>
      <c r="D94" s="41">
        <f t="shared" si="44"/>
        <v>0</v>
      </c>
      <c r="E94" s="41">
        <f t="shared" si="44"/>
        <v>0</v>
      </c>
      <c r="F94" s="41">
        <f t="shared" si="44"/>
        <v>0</v>
      </c>
      <c r="G94" s="41">
        <f t="shared" si="44"/>
        <v>0</v>
      </c>
      <c r="H94" s="41">
        <f t="shared" si="44"/>
        <v>0</v>
      </c>
      <c r="I94" s="41">
        <f t="shared" si="44"/>
        <v>0</v>
      </c>
      <c r="J94" s="41">
        <f t="shared" si="44"/>
        <v>0</v>
      </c>
      <c r="K94" s="41">
        <f t="shared" si="44"/>
        <v>0</v>
      </c>
      <c r="L94" s="41">
        <f t="shared" si="44"/>
        <v>0</v>
      </c>
      <c r="M94" s="41">
        <f t="shared" si="44"/>
        <v>0</v>
      </c>
      <c r="N94" s="41"/>
    </row>
    <row r="95" spans="2:29" x14ac:dyDescent="0.3">
      <c r="B95" s="43" t="str">
        <f t="shared" si="43"/>
        <v>Ressources récurr. affectées</v>
      </c>
      <c r="C95" s="41">
        <f t="shared" ref="C95:M95" si="45">C23/1000</f>
        <v>0</v>
      </c>
      <c r="D95" s="41">
        <f t="shared" si="45"/>
        <v>80</v>
      </c>
      <c r="E95" s="41">
        <f t="shared" si="45"/>
        <v>60</v>
      </c>
      <c r="F95" s="41">
        <f t="shared" si="45"/>
        <v>40</v>
      </c>
      <c r="G95" s="41">
        <f t="shared" si="45"/>
        <v>20</v>
      </c>
      <c r="H95" s="41">
        <f t="shared" si="45"/>
        <v>0</v>
      </c>
      <c r="I95" s="41">
        <f t="shared" si="45"/>
        <v>0</v>
      </c>
      <c r="J95" s="41">
        <f t="shared" si="45"/>
        <v>0</v>
      </c>
      <c r="K95" s="41">
        <f t="shared" si="45"/>
        <v>0</v>
      </c>
      <c r="L95" s="41">
        <f t="shared" si="45"/>
        <v>0</v>
      </c>
      <c r="M95" s="41">
        <f t="shared" si="45"/>
        <v>0</v>
      </c>
      <c r="N95" s="41"/>
    </row>
    <row r="96" spans="2:29" x14ac:dyDescent="0.3">
      <c r="B96" s="43" t="str">
        <f t="shared" si="43"/>
        <v>Econ. auto-générées</v>
      </c>
      <c r="C96" s="41">
        <f t="shared" ref="C96:M96" si="46">C24/1000</f>
        <v>0</v>
      </c>
      <c r="D96" s="41">
        <f t="shared" si="46"/>
        <v>20</v>
      </c>
      <c r="E96" s="41">
        <f t="shared" si="46"/>
        <v>40</v>
      </c>
      <c r="F96" s="41">
        <f t="shared" si="46"/>
        <v>60</v>
      </c>
      <c r="G96" s="41">
        <f t="shared" si="46"/>
        <v>80</v>
      </c>
      <c r="H96" s="41">
        <f t="shared" si="46"/>
        <v>100</v>
      </c>
      <c r="I96" s="41">
        <f t="shared" si="46"/>
        <v>100</v>
      </c>
      <c r="J96" s="41">
        <f t="shared" si="46"/>
        <v>100</v>
      </c>
      <c r="K96" s="41">
        <f t="shared" si="46"/>
        <v>100</v>
      </c>
      <c r="L96" s="41">
        <f t="shared" si="46"/>
        <v>100</v>
      </c>
      <c r="M96" s="41">
        <f t="shared" si="46"/>
        <v>100</v>
      </c>
      <c r="N96" s="41"/>
    </row>
    <row r="97" spans="2:14" x14ac:dyDescent="0.3">
      <c r="B97" s="43" t="str">
        <f t="shared" si="43"/>
        <v>Emprunt</v>
      </c>
      <c r="C97" s="41">
        <f t="shared" ref="C97:M97" si="47">C25/1000</f>
        <v>0</v>
      </c>
      <c r="D97" s="41">
        <f t="shared" si="47"/>
        <v>0</v>
      </c>
      <c r="E97" s="41">
        <f t="shared" si="47"/>
        <v>0</v>
      </c>
      <c r="F97" s="41">
        <f t="shared" si="47"/>
        <v>0</v>
      </c>
      <c r="G97" s="41">
        <f t="shared" si="47"/>
        <v>0</v>
      </c>
      <c r="H97" s="41">
        <f t="shared" si="47"/>
        <v>0</v>
      </c>
      <c r="I97" s="41">
        <f t="shared" si="47"/>
        <v>0</v>
      </c>
      <c r="J97" s="41">
        <f t="shared" si="47"/>
        <v>0</v>
      </c>
      <c r="K97" s="41">
        <f t="shared" si="47"/>
        <v>0</v>
      </c>
      <c r="L97" s="41">
        <f t="shared" si="47"/>
        <v>0</v>
      </c>
      <c r="M97" s="41">
        <f t="shared" si="47"/>
        <v>0</v>
      </c>
      <c r="N97" s="41"/>
    </row>
    <row r="98" spans="2:14" x14ac:dyDescent="0.3">
      <c r="B98" s="43" t="str">
        <f t="shared" si="43"/>
        <v>Report stock N-1</v>
      </c>
      <c r="C98" s="41">
        <f t="shared" ref="C98:M98" si="48">C26/1000</f>
        <v>0</v>
      </c>
      <c r="D98" s="41">
        <f t="shared" si="48"/>
        <v>0</v>
      </c>
      <c r="E98" s="41">
        <f t="shared" si="48"/>
        <v>0</v>
      </c>
      <c r="F98" s="41">
        <f t="shared" si="48"/>
        <v>0</v>
      </c>
      <c r="G98" s="41">
        <f t="shared" si="48"/>
        <v>0</v>
      </c>
      <c r="H98" s="41">
        <f t="shared" si="48"/>
        <v>0</v>
      </c>
      <c r="I98" s="41">
        <f t="shared" si="48"/>
        <v>0</v>
      </c>
      <c r="J98" s="41">
        <f t="shared" si="48"/>
        <v>0</v>
      </c>
      <c r="K98" s="41">
        <f t="shared" si="48"/>
        <v>0</v>
      </c>
      <c r="L98" s="41">
        <f t="shared" si="48"/>
        <v>0</v>
      </c>
      <c r="M98" s="41">
        <f t="shared" si="48"/>
        <v>0</v>
      </c>
      <c r="N98" s="41"/>
    </row>
    <row r="99" spans="2:14" x14ac:dyDescent="0.3">
      <c r="B99" s="43" t="str">
        <f t="shared" si="43"/>
        <v>TOTAL</v>
      </c>
      <c r="C99" s="41">
        <f t="shared" ref="C99:M99" si="49">C27/1000</f>
        <v>100</v>
      </c>
      <c r="D99" s="41">
        <f t="shared" si="49"/>
        <v>100</v>
      </c>
      <c r="E99" s="41">
        <f t="shared" si="49"/>
        <v>100</v>
      </c>
      <c r="F99" s="41">
        <f t="shared" si="49"/>
        <v>100</v>
      </c>
      <c r="G99" s="41">
        <f t="shared" si="49"/>
        <v>100</v>
      </c>
      <c r="H99" s="41">
        <f t="shared" si="49"/>
        <v>100</v>
      </c>
      <c r="I99" s="41">
        <f t="shared" si="49"/>
        <v>100</v>
      </c>
      <c r="J99" s="41">
        <f t="shared" si="49"/>
        <v>100</v>
      </c>
      <c r="K99" s="41">
        <f t="shared" si="49"/>
        <v>100</v>
      </c>
      <c r="L99" s="41">
        <f t="shared" si="49"/>
        <v>100</v>
      </c>
      <c r="M99" s="41">
        <f t="shared" si="49"/>
        <v>100</v>
      </c>
      <c r="N99" s="41"/>
    </row>
    <row r="100" spans="2:14" x14ac:dyDescent="0.3"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3" t="s">
        <v>67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3" t="s">
        <v>30</v>
      </c>
      <c r="C102" s="41">
        <f t="shared" ref="C102:M102" si="50">C30/1000</f>
        <v>100</v>
      </c>
      <c r="D102" s="41">
        <f t="shared" si="50"/>
        <v>100</v>
      </c>
      <c r="E102" s="41">
        <f t="shared" si="50"/>
        <v>100</v>
      </c>
      <c r="F102" s="41">
        <f t="shared" si="50"/>
        <v>100</v>
      </c>
      <c r="G102" s="41">
        <f t="shared" si="50"/>
        <v>100</v>
      </c>
      <c r="H102" s="41">
        <f t="shared" si="50"/>
        <v>100</v>
      </c>
      <c r="I102" s="41">
        <f t="shared" si="50"/>
        <v>100</v>
      </c>
      <c r="J102" s="41">
        <f t="shared" si="50"/>
        <v>100</v>
      </c>
      <c r="K102" s="41">
        <f t="shared" si="50"/>
        <v>100</v>
      </c>
      <c r="L102" s="41">
        <f t="shared" si="50"/>
        <v>100</v>
      </c>
      <c r="M102" s="41">
        <f t="shared" si="50"/>
        <v>100</v>
      </c>
      <c r="N102" s="41"/>
    </row>
    <row r="103" spans="2:14" x14ac:dyDescent="0.3">
      <c r="B103" s="43" t="str">
        <f>B22</f>
        <v>Dotation initiale</v>
      </c>
      <c r="C103" s="41">
        <f t="shared" ref="C103:M103" si="51">C22/1000</f>
        <v>100</v>
      </c>
      <c r="D103" s="41">
        <f t="shared" si="51"/>
        <v>0</v>
      </c>
      <c r="E103" s="41">
        <f t="shared" si="51"/>
        <v>0</v>
      </c>
      <c r="F103" s="41">
        <f t="shared" si="51"/>
        <v>0</v>
      </c>
      <c r="G103" s="41">
        <f t="shared" si="51"/>
        <v>0</v>
      </c>
      <c r="H103" s="41">
        <f t="shared" si="51"/>
        <v>0</v>
      </c>
      <c r="I103" s="41">
        <f t="shared" si="51"/>
        <v>0</v>
      </c>
      <c r="J103" s="41">
        <f t="shared" si="51"/>
        <v>0</v>
      </c>
      <c r="K103" s="41">
        <f t="shared" si="51"/>
        <v>0</v>
      </c>
      <c r="L103" s="41">
        <f t="shared" si="51"/>
        <v>0</v>
      </c>
      <c r="M103" s="41">
        <f t="shared" si="51"/>
        <v>0</v>
      </c>
      <c r="N103" s="41"/>
    </row>
    <row r="104" spans="2:14" x14ac:dyDescent="0.3">
      <c r="B104" s="43" t="str">
        <f>B23</f>
        <v>Ressources récurr. affectées</v>
      </c>
      <c r="C104" s="41">
        <f t="shared" ref="C104:M104" si="52">C23/1000</f>
        <v>0</v>
      </c>
      <c r="D104" s="41">
        <f t="shared" si="52"/>
        <v>80</v>
      </c>
      <c r="E104" s="41">
        <f t="shared" si="52"/>
        <v>60</v>
      </c>
      <c r="F104" s="41">
        <f t="shared" si="52"/>
        <v>40</v>
      </c>
      <c r="G104" s="41">
        <f t="shared" si="52"/>
        <v>20</v>
      </c>
      <c r="H104" s="41">
        <f t="shared" si="52"/>
        <v>0</v>
      </c>
      <c r="I104" s="41">
        <f t="shared" si="52"/>
        <v>0</v>
      </c>
      <c r="J104" s="41">
        <f t="shared" si="52"/>
        <v>0</v>
      </c>
      <c r="K104" s="41">
        <f t="shared" si="52"/>
        <v>0</v>
      </c>
      <c r="L104" s="41">
        <f t="shared" si="52"/>
        <v>0</v>
      </c>
      <c r="M104" s="41">
        <f t="shared" si="52"/>
        <v>0</v>
      </c>
      <c r="N104" s="41"/>
    </row>
    <row r="105" spans="2:14" x14ac:dyDescent="0.3">
      <c r="B105" s="43" t="str">
        <f>B24</f>
        <v>Econ. auto-générées</v>
      </c>
      <c r="C105" s="41">
        <f t="shared" ref="C105:M105" si="53">C24/1000</f>
        <v>0</v>
      </c>
      <c r="D105" s="41">
        <f t="shared" si="53"/>
        <v>20</v>
      </c>
      <c r="E105" s="41">
        <f t="shared" si="53"/>
        <v>40</v>
      </c>
      <c r="F105" s="41">
        <f t="shared" si="53"/>
        <v>60</v>
      </c>
      <c r="G105" s="41">
        <f t="shared" si="53"/>
        <v>80</v>
      </c>
      <c r="H105" s="41">
        <f t="shared" si="53"/>
        <v>100</v>
      </c>
      <c r="I105" s="41">
        <f t="shared" si="53"/>
        <v>100</v>
      </c>
      <c r="J105" s="41">
        <f t="shared" si="53"/>
        <v>100</v>
      </c>
      <c r="K105" s="41">
        <f t="shared" si="53"/>
        <v>100</v>
      </c>
      <c r="L105" s="41">
        <f t="shared" si="53"/>
        <v>100</v>
      </c>
      <c r="M105" s="41">
        <f t="shared" si="53"/>
        <v>100</v>
      </c>
      <c r="N105" s="41"/>
    </row>
    <row r="106" spans="2:14" x14ac:dyDescent="0.3">
      <c r="B106" s="43" t="s">
        <v>1</v>
      </c>
      <c r="C106" s="41">
        <f t="shared" ref="C106:M106" si="54">(C25-C31)/1000</f>
        <v>0</v>
      </c>
      <c r="D106" s="41">
        <f t="shared" si="54"/>
        <v>0</v>
      </c>
      <c r="E106" s="41">
        <f t="shared" si="54"/>
        <v>0</v>
      </c>
      <c r="F106" s="41">
        <f t="shared" si="54"/>
        <v>0</v>
      </c>
      <c r="G106" s="41">
        <f t="shared" si="54"/>
        <v>0</v>
      </c>
      <c r="H106" s="41">
        <f t="shared" si="54"/>
        <v>0</v>
      </c>
      <c r="I106" s="41">
        <f t="shared" si="54"/>
        <v>0</v>
      </c>
      <c r="J106" s="41">
        <f t="shared" si="54"/>
        <v>0</v>
      </c>
      <c r="K106" s="41">
        <f t="shared" si="54"/>
        <v>0</v>
      </c>
      <c r="L106" s="41">
        <f t="shared" si="54"/>
        <v>0</v>
      </c>
      <c r="M106" s="41">
        <f t="shared" si="54"/>
        <v>0</v>
      </c>
      <c r="N106" s="41"/>
    </row>
    <row r="107" spans="2:14" x14ac:dyDescent="0.3">
      <c r="B107" s="43" t="str">
        <f>B26</f>
        <v>Report stock N-1</v>
      </c>
      <c r="C107" s="41">
        <f t="shared" ref="C107:M107" si="55">C26/1000</f>
        <v>0</v>
      </c>
      <c r="D107" s="41">
        <f t="shared" si="55"/>
        <v>0</v>
      </c>
      <c r="E107" s="41">
        <f t="shared" si="55"/>
        <v>0</v>
      </c>
      <c r="F107" s="41">
        <f t="shared" si="55"/>
        <v>0</v>
      </c>
      <c r="G107" s="41">
        <f t="shared" si="55"/>
        <v>0</v>
      </c>
      <c r="H107" s="41">
        <f t="shared" si="55"/>
        <v>0</v>
      </c>
      <c r="I107" s="41">
        <f t="shared" si="55"/>
        <v>0</v>
      </c>
      <c r="J107" s="41">
        <f t="shared" si="55"/>
        <v>0</v>
      </c>
      <c r="K107" s="41">
        <f t="shared" si="55"/>
        <v>0</v>
      </c>
      <c r="L107" s="41">
        <f t="shared" si="55"/>
        <v>0</v>
      </c>
      <c r="M107" s="41">
        <f t="shared" si="55"/>
        <v>0</v>
      </c>
      <c r="N107" s="41"/>
    </row>
    <row r="108" spans="2:14" x14ac:dyDescent="0.3">
      <c r="B108" s="43"/>
      <c r="C108" s="40">
        <f t="shared" ref="C108:M108" si="56">C102-SUM(C103:C107)</f>
        <v>0</v>
      </c>
      <c r="D108" s="40">
        <f t="shared" si="56"/>
        <v>0</v>
      </c>
      <c r="E108" s="40">
        <f t="shared" si="56"/>
        <v>0</v>
      </c>
      <c r="F108" s="40">
        <f t="shared" si="56"/>
        <v>0</v>
      </c>
      <c r="G108" s="40">
        <f t="shared" si="56"/>
        <v>0</v>
      </c>
      <c r="H108" s="40">
        <f t="shared" si="56"/>
        <v>0</v>
      </c>
      <c r="I108" s="40">
        <f t="shared" si="56"/>
        <v>0</v>
      </c>
      <c r="J108" s="40">
        <f t="shared" si="56"/>
        <v>0</v>
      </c>
      <c r="K108" s="40">
        <f t="shared" si="56"/>
        <v>0</v>
      </c>
      <c r="L108" s="40">
        <f t="shared" si="56"/>
        <v>0</v>
      </c>
      <c r="M108" s="40">
        <f t="shared" si="56"/>
        <v>0</v>
      </c>
      <c r="N108" s="40"/>
    </row>
    <row r="109" spans="2:14" x14ac:dyDescent="0.3"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50EE-0615-4AC0-AFFF-E49EB0974FD2}">
  <sheetPr>
    <tabColor theme="4" tint="0.39997558519241921"/>
  </sheetPr>
  <dimension ref="B3:AC109"/>
  <sheetViews>
    <sheetView zoomScale="80" zoomScaleNormal="80" workbookViewId="0">
      <selection activeCell="N36" sqref="N36"/>
    </sheetView>
  </sheetViews>
  <sheetFormatPr baseColWidth="10" defaultRowHeight="14.4" x14ac:dyDescent="0.3"/>
  <cols>
    <col min="2" max="2" width="37.44140625" customWidth="1"/>
    <col min="3" max="13" width="10.33203125" customWidth="1"/>
    <col min="14" max="14" width="39" customWidth="1"/>
  </cols>
  <sheetData>
    <row r="3" spans="2:4" x14ac:dyDescent="0.3">
      <c r="B3" s="57" t="s">
        <v>68</v>
      </c>
      <c r="C3" s="52"/>
      <c r="D3" s="52"/>
    </row>
    <row r="6" spans="2:4" x14ac:dyDescent="0.3">
      <c r="B6" s="1" t="s">
        <v>11</v>
      </c>
    </row>
    <row r="7" spans="2:4" x14ac:dyDescent="0.3">
      <c r="B7" t="s">
        <v>154</v>
      </c>
      <c r="C7" s="53">
        <v>5</v>
      </c>
      <c r="D7" s="2" t="s">
        <v>155</v>
      </c>
    </row>
    <row r="8" spans="2:4" x14ac:dyDescent="0.3">
      <c r="B8" t="s">
        <v>12</v>
      </c>
      <c r="C8" s="53">
        <v>5</v>
      </c>
      <c r="D8" s="2" t="s">
        <v>13</v>
      </c>
    </row>
    <row r="9" spans="2:4" x14ac:dyDescent="0.3">
      <c r="B9" t="s">
        <v>14</v>
      </c>
      <c r="C9" s="54">
        <v>0</v>
      </c>
    </row>
    <row r="11" spans="2:4" x14ac:dyDescent="0.3">
      <c r="B11" s="1" t="s">
        <v>15</v>
      </c>
    </row>
    <row r="12" spans="2:4" x14ac:dyDescent="0.3">
      <c r="B12" t="s">
        <v>16</v>
      </c>
      <c r="C12" s="53">
        <v>15</v>
      </c>
    </row>
    <row r="13" spans="2:4" x14ac:dyDescent="0.3">
      <c r="B13" t="s">
        <v>17</v>
      </c>
      <c r="C13" s="54">
        <v>0.04</v>
      </c>
    </row>
    <row r="15" spans="2:4" x14ac:dyDescent="0.3">
      <c r="B15" s="1" t="s">
        <v>26</v>
      </c>
      <c r="C15" s="54">
        <v>1</v>
      </c>
    </row>
    <row r="16" spans="2:4" x14ac:dyDescent="0.3">
      <c r="B16" s="1" t="s">
        <v>21</v>
      </c>
      <c r="C16" s="54">
        <v>1</v>
      </c>
      <c r="D16" s="2" t="s">
        <v>22</v>
      </c>
    </row>
    <row r="19" spans="2:15" ht="15.75" customHeight="1" x14ac:dyDescent="0.3">
      <c r="C19" s="3">
        <v>0</v>
      </c>
      <c r="D19" s="3">
        <f>C19+1</f>
        <v>1</v>
      </c>
      <c r="E19" s="3">
        <f t="shared" ref="E19:M19" si="0">D19+1</f>
        <v>2</v>
      </c>
      <c r="F19" s="3">
        <f t="shared" si="0"/>
        <v>3</v>
      </c>
      <c r="G19" s="3">
        <f t="shared" si="0"/>
        <v>4</v>
      </c>
      <c r="H19" s="3">
        <f t="shared" si="0"/>
        <v>5</v>
      </c>
      <c r="I19" s="3">
        <f t="shared" si="0"/>
        <v>6</v>
      </c>
      <c r="J19" s="3">
        <f t="shared" si="0"/>
        <v>7</v>
      </c>
      <c r="K19" s="3">
        <f t="shared" si="0"/>
        <v>8</v>
      </c>
      <c r="L19" s="3">
        <f>K19+1</f>
        <v>9</v>
      </c>
      <c r="M19" s="3">
        <f t="shared" si="0"/>
        <v>10</v>
      </c>
      <c r="N19" s="3" t="s">
        <v>156</v>
      </c>
    </row>
    <row r="20" spans="2:15" x14ac:dyDescent="0.3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2:15" x14ac:dyDescent="0.3">
      <c r="B21" s="1" t="s">
        <v>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2:15" x14ac:dyDescent="0.3">
      <c r="B22" s="7" t="s">
        <v>0</v>
      </c>
      <c r="C22" s="55">
        <v>100000</v>
      </c>
      <c r="D22" s="13"/>
      <c r="E22" s="13"/>
      <c r="F22" s="13"/>
      <c r="G22" s="13"/>
      <c r="H22" s="13"/>
      <c r="I22" s="13"/>
      <c r="J22" s="13"/>
      <c r="K22" s="13"/>
      <c r="L22" s="13"/>
      <c r="M22" s="108"/>
      <c r="N22" s="116" t="s">
        <v>157</v>
      </c>
      <c r="O22" s="4"/>
    </row>
    <row r="23" spans="2:15" x14ac:dyDescent="0.3">
      <c r="B23" s="8" t="s">
        <v>29</v>
      </c>
      <c r="C23" s="12"/>
      <c r="D23" s="56">
        <v>80000</v>
      </c>
      <c r="E23" s="56">
        <f>D23-20000</f>
        <v>60000</v>
      </c>
      <c r="F23" s="56">
        <f t="shared" ref="F23:G23" si="1">E23-20000</f>
        <v>40000</v>
      </c>
      <c r="G23" s="56">
        <f t="shared" si="1"/>
        <v>20000</v>
      </c>
      <c r="H23" s="56"/>
      <c r="I23" s="56"/>
      <c r="J23" s="56"/>
      <c r="K23" s="56"/>
      <c r="L23" s="56"/>
      <c r="M23" s="109"/>
      <c r="N23" s="117" t="s">
        <v>158</v>
      </c>
      <c r="O23" s="4"/>
    </row>
    <row r="24" spans="2:15" x14ac:dyDescent="0.3">
      <c r="B24" s="8" t="s">
        <v>45</v>
      </c>
      <c r="C24" s="12"/>
      <c r="D24" s="9">
        <f>D45</f>
        <v>40000</v>
      </c>
      <c r="E24" s="9">
        <f t="shared" ref="E24:M24" si="2">E45</f>
        <v>62201.177992580531</v>
      </c>
      <c r="F24" s="9">
        <f t="shared" si="2"/>
        <v>84842.591583677175</v>
      </c>
      <c r="G24" s="9">
        <f t="shared" si="2"/>
        <v>108012.28789299315</v>
      </c>
      <c r="H24" s="9">
        <f t="shared" si="2"/>
        <v>131815.92346417232</v>
      </c>
      <c r="I24" s="9">
        <f t="shared" si="2"/>
        <v>116380.28614958731</v>
      </c>
      <c r="J24" s="9">
        <f t="shared" si="2"/>
        <v>115656.34337950479</v>
      </c>
      <c r="K24" s="9">
        <f t="shared" si="2"/>
        <v>114347.37645688964</v>
      </c>
      <c r="L24" s="9">
        <f t="shared" si="2"/>
        <v>112248.33343153213</v>
      </c>
      <c r="M24" s="110">
        <f t="shared" si="2"/>
        <v>109095.54253923992</v>
      </c>
      <c r="N24" s="117"/>
      <c r="O24" s="4"/>
    </row>
    <row r="25" spans="2:15" x14ac:dyDescent="0.3">
      <c r="B25" s="8" t="s">
        <v>1</v>
      </c>
      <c r="C25" s="56">
        <v>100000</v>
      </c>
      <c r="D25" s="56"/>
      <c r="E25" s="56"/>
      <c r="F25" s="56"/>
      <c r="G25" s="56"/>
      <c r="H25" s="56"/>
      <c r="I25" s="56"/>
      <c r="J25" s="56"/>
      <c r="K25" s="56"/>
      <c r="L25" s="56"/>
      <c r="M25" s="109"/>
      <c r="N25" s="117"/>
      <c r="O25" s="4"/>
    </row>
    <row r="26" spans="2:15" x14ac:dyDescent="0.3">
      <c r="B26" s="10" t="s">
        <v>44</v>
      </c>
      <c r="C26" s="14"/>
      <c r="D26" s="11">
        <f>C36*$C$16</f>
        <v>0</v>
      </c>
      <c r="E26" s="11">
        <f t="shared" ref="E26:M26" si="3">D36*$C$16</f>
        <v>0</v>
      </c>
      <c r="F26" s="11">
        <f t="shared" si="3"/>
        <v>0</v>
      </c>
      <c r="G26" s="11">
        <f t="shared" si="3"/>
        <v>0</v>
      </c>
      <c r="H26" s="11">
        <f t="shared" si="3"/>
        <v>0</v>
      </c>
      <c r="I26" s="11">
        <f t="shared" si="3"/>
        <v>0</v>
      </c>
      <c r="J26" s="11">
        <f t="shared" si="3"/>
        <v>0</v>
      </c>
      <c r="K26" s="11">
        <f t="shared" si="3"/>
        <v>0</v>
      </c>
      <c r="L26" s="11">
        <f t="shared" si="3"/>
        <v>0</v>
      </c>
      <c r="M26" s="111">
        <f t="shared" si="3"/>
        <v>0</v>
      </c>
      <c r="N26" s="117"/>
      <c r="O26" s="4"/>
    </row>
    <row r="27" spans="2:15" s="1" customFormat="1" x14ac:dyDescent="0.3">
      <c r="B27" s="15" t="s">
        <v>5</v>
      </c>
      <c r="C27" s="16">
        <f>SUM(C22:C26)</f>
        <v>200000</v>
      </c>
      <c r="D27" s="16">
        <f t="shared" ref="D27:M27" si="4">SUM(D22:D26)</f>
        <v>120000</v>
      </c>
      <c r="E27" s="16">
        <f t="shared" si="4"/>
        <v>122201.17799258053</v>
      </c>
      <c r="F27" s="16">
        <f t="shared" si="4"/>
        <v>124842.59158367717</v>
      </c>
      <c r="G27" s="16">
        <f t="shared" si="4"/>
        <v>128012.28789299315</v>
      </c>
      <c r="H27" s="16">
        <f t="shared" si="4"/>
        <v>131815.92346417232</v>
      </c>
      <c r="I27" s="16">
        <f t="shared" si="4"/>
        <v>116380.28614958731</v>
      </c>
      <c r="J27" s="16">
        <f t="shared" si="4"/>
        <v>115656.34337950479</v>
      </c>
      <c r="K27" s="16">
        <f t="shared" si="4"/>
        <v>114347.37645688964</v>
      </c>
      <c r="L27" s="16">
        <f t="shared" si="4"/>
        <v>112248.33343153213</v>
      </c>
      <c r="M27" s="112">
        <f t="shared" si="4"/>
        <v>109095.54253923992</v>
      </c>
      <c r="N27" s="118"/>
      <c r="O27" s="5"/>
    </row>
    <row r="28" spans="2:15" x14ac:dyDescent="0.3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2:15" s="1" customFormat="1" x14ac:dyDescent="0.3">
      <c r="B29" s="1" t="s">
        <v>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2:15" x14ac:dyDescent="0.3">
      <c r="B30" s="7" t="s">
        <v>7</v>
      </c>
      <c r="C30" s="55">
        <f>$C$15*C27-C31</f>
        <v>200000</v>
      </c>
      <c r="D30" s="55">
        <f t="shared" ref="D30:M30" si="5">$C$15*D27-D31</f>
        <v>111005.88996290267</v>
      </c>
      <c r="E30" s="55">
        <f t="shared" si="5"/>
        <v>113207.06795548322</v>
      </c>
      <c r="F30" s="55">
        <f t="shared" si="5"/>
        <v>115848.48154657986</v>
      </c>
      <c r="G30" s="55">
        <f t="shared" si="5"/>
        <v>119018.17785589583</v>
      </c>
      <c r="H30" s="55">
        <f t="shared" si="5"/>
        <v>122821.813427075</v>
      </c>
      <c r="I30" s="55">
        <f t="shared" si="5"/>
        <v>107386.17611248999</v>
      </c>
      <c r="J30" s="55">
        <f t="shared" si="5"/>
        <v>106662.23334240747</v>
      </c>
      <c r="K30" s="55">
        <f t="shared" si="5"/>
        <v>105353.26641979233</v>
      </c>
      <c r="L30" s="55">
        <f t="shared" si="5"/>
        <v>103254.22339443481</v>
      </c>
      <c r="M30" s="55">
        <f t="shared" si="5"/>
        <v>100101.4325021426</v>
      </c>
      <c r="N30" s="116" t="s">
        <v>159</v>
      </c>
      <c r="O30" s="4"/>
    </row>
    <row r="31" spans="2:15" x14ac:dyDescent="0.3">
      <c r="B31" s="8" t="s">
        <v>2</v>
      </c>
      <c r="C31" s="35"/>
      <c r="D31" s="9">
        <f>+D32+D33</f>
        <v>8994.1100370973218</v>
      </c>
      <c r="E31" s="9">
        <f t="shared" ref="E31:M31" si="6">+E32+E33</f>
        <v>8994.1100370973199</v>
      </c>
      <c r="F31" s="9">
        <f t="shared" si="6"/>
        <v>8994.1100370973218</v>
      </c>
      <c r="G31" s="9">
        <f t="shared" si="6"/>
        <v>8994.1100370973218</v>
      </c>
      <c r="H31" s="9">
        <f t="shared" si="6"/>
        <v>8994.1100370973199</v>
      </c>
      <c r="I31" s="9">
        <f t="shared" si="6"/>
        <v>8994.1100370973199</v>
      </c>
      <c r="J31" s="9">
        <f t="shared" si="6"/>
        <v>8994.1100370973181</v>
      </c>
      <c r="K31" s="9">
        <f t="shared" si="6"/>
        <v>8994.1100370973181</v>
      </c>
      <c r="L31" s="9">
        <f t="shared" si="6"/>
        <v>8994.1100370973199</v>
      </c>
      <c r="M31" s="9">
        <f t="shared" si="6"/>
        <v>8994.1100370973199</v>
      </c>
      <c r="N31" s="117" t="s">
        <v>160</v>
      </c>
      <c r="O31" s="4"/>
    </row>
    <row r="32" spans="2:15" s="2" customFormat="1" x14ac:dyDescent="0.3">
      <c r="B32" s="17" t="s">
        <v>3</v>
      </c>
      <c r="C32" s="36"/>
      <c r="D32" s="18">
        <f>D58</f>
        <v>4994.1100370973209</v>
      </c>
      <c r="E32" s="18">
        <f t="shared" ref="E32:M32" si="7">E58</f>
        <v>5193.8744385812133</v>
      </c>
      <c r="F32" s="18">
        <f t="shared" si="7"/>
        <v>5401.6294161244614</v>
      </c>
      <c r="G32" s="18">
        <f t="shared" si="7"/>
        <v>5617.6945927694405</v>
      </c>
      <c r="H32" s="18">
        <f t="shared" si="7"/>
        <v>5842.4023764802168</v>
      </c>
      <c r="I32" s="18">
        <f t="shared" si="7"/>
        <v>6076.0984715394261</v>
      </c>
      <c r="J32" s="18">
        <f t="shared" si="7"/>
        <v>6319.1424104010021</v>
      </c>
      <c r="K32" s="18">
        <f t="shared" si="7"/>
        <v>6571.9081068170417</v>
      </c>
      <c r="L32" s="18">
        <f t="shared" si="7"/>
        <v>6834.7844310897253</v>
      </c>
      <c r="M32" s="18">
        <f t="shared" si="7"/>
        <v>7108.1758083333134</v>
      </c>
      <c r="N32" s="117"/>
      <c r="O32" s="6"/>
    </row>
    <row r="33" spans="2:29" s="2" customFormat="1" x14ac:dyDescent="0.3">
      <c r="B33" s="19" t="s">
        <v>4</v>
      </c>
      <c r="C33" s="37"/>
      <c r="D33" s="20">
        <f>+D71</f>
        <v>4000</v>
      </c>
      <c r="E33" s="20">
        <f t="shared" ref="E33:M33" si="8">+E71</f>
        <v>3800.2355985161071</v>
      </c>
      <c r="F33" s="20">
        <f t="shared" si="8"/>
        <v>3592.4806209728595</v>
      </c>
      <c r="G33" s="20">
        <f t="shared" si="8"/>
        <v>3376.4154443278803</v>
      </c>
      <c r="H33" s="20">
        <f t="shared" si="8"/>
        <v>3151.7076606171026</v>
      </c>
      <c r="I33" s="20">
        <f t="shared" si="8"/>
        <v>2918.0115655578934</v>
      </c>
      <c r="J33" s="20">
        <f t="shared" si="8"/>
        <v>2674.967626696317</v>
      </c>
      <c r="K33" s="20">
        <f t="shared" si="8"/>
        <v>2422.2019302802764</v>
      </c>
      <c r="L33" s="20">
        <f t="shared" si="8"/>
        <v>2159.3256060075951</v>
      </c>
      <c r="M33" s="20">
        <f t="shared" si="8"/>
        <v>1885.9342287640061</v>
      </c>
      <c r="N33" s="117"/>
      <c r="O33" s="6"/>
    </row>
    <row r="34" spans="2:29" s="1" customFormat="1" x14ac:dyDescent="0.3">
      <c r="B34" s="15" t="s">
        <v>5</v>
      </c>
      <c r="C34" s="16">
        <f>SUM(C30:C31)</f>
        <v>200000</v>
      </c>
      <c r="D34" s="16">
        <f t="shared" ref="D34:M34" si="9">SUM(D30:D31)</f>
        <v>120000</v>
      </c>
      <c r="E34" s="16">
        <f t="shared" si="9"/>
        <v>122201.17799258053</v>
      </c>
      <c r="F34" s="16">
        <f t="shared" si="9"/>
        <v>124842.59158367719</v>
      </c>
      <c r="G34" s="16">
        <f t="shared" si="9"/>
        <v>128012.28789299316</v>
      </c>
      <c r="H34" s="16">
        <f t="shared" si="9"/>
        <v>131815.92346417232</v>
      </c>
      <c r="I34" s="16">
        <f t="shared" si="9"/>
        <v>116380.28614958731</v>
      </c>
      <c r="J34" s="16">
        <f t="shared" si="9"/>
        <v>115656.34337950479</v>
      </c>
      <c r="K34" s="16">
        <f t="shared" si="9"/>
        <v>114347.37645688964</v>
      </c>
      <c r="L34" s="16">
        <f t="shared" si="9"/>
        <v>112248.33343153213</v>
      </c>
      <c r="M34" s="16">
        <f t="shared" si="9"/>
        <v>109095.54253923992</v>
      </c>
      <c r="N34" s="118"/>
      <c r="O34" s="5"/>
    </row>
    <row r="35" spans="2:29" x14ac:dyDescent="0.3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5"/>
      <c r="O35" s="4"/>
    </row>
    <row r="36" spans="2:29" x14ac:dyDescent="0.3">
      <c r="B36" s="15" t="s">
        <v>6</v>
      </c>
      <c r="C36" s="16">
        <f>C27-C34</f>
        <v>0</v>
      </c>
      <c r="D36" s="16">
        <f t="shared" ref="D36:M36" si="10">D27-D34</f>
        <v>0</v>
      </c>
      <c r="E36" s="16">
        <f t="shared" si="10"/>
        <v>0</v>
      </c>
      <c r="F36" s="16">
        <f t="shared" si="10"/>
        <v>0</v>
      </c>
      <c r="G36" s="16">
        <f t="shared" si="10"/>
        <v>0</v>
      </c>
      <c r="H36" s="16">
        <f t="shared" si="10"/>
        <v>0</v>
      </c>
      <c r="I36" s="16">
        <f t="shared" si="10"/>
        <v>0</v>
      </c>
      <c r="J36" s="16">
        <f t="shared" si="10"/>
        <v>0</v>
      </c>
      <c r="K36" s="16">
        <f t="shared" si="10"/>
        <v>0</v>
      </c>
      <c r="L36" s="16">
        <f t="shared" si="10"/>
        <v>0</v>
      </c>
      <c r="M36" s="16">
        <f t="shared" si="10"/>
        <v>0</v>
      </c>
      <c r="N36" s="5"/>
      <c r="O36" s="4"/>
    </row>
    <row r="37" spans="2:29" x14ac:dyDescent="0.3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9" s="24" customFormat="1" x14ac:dyDescent="0.3">
      <c r="B38" s="21" t="s">
        <v>10</v>
      </c>
      <c r="C38" s="22">
        <f>SUM($C$25:C25)-SUM($C$32:C32)</f>
        <v>100000</v>
      </c>
      <c r="D38" s="22">
        <f>SUM($C$25:D25)-SUM($C$32:D32)</f>
        <v>95005.889962902686</v>
      </c>
      <c r="E38" s="22">
        <f>SUM($C$25:E25)-SUM($C$32:E32)</f>
        <v>89812.015524321469</v>
      </c>
      <c r="F38" s="22">
        <f>SUM($C$25:F25)-SUM($C$32:F32)</f>
        <v>84410.38610819701</v>
      </c>
      <c r="G38" s="22">
        <f>SUM($C$25:G25)-SUM($C$32:G32)</f>
        <v>78792.691515427563</v>
      </c>
      <c r="H38" s="22">
        <f>SUM($C$25:H25)-SUM($C$32:H32)</f>
        <v>72950.289138947352</v>
      </c>
      <c r="I38" s="22">
        <f>SUM($C$25:I25)-SUM($C$32:I32)</f>
        <v>66874.190667407922</v>
      </c>
      <c r="J38" s="22">
        <f>SUM($C$25:J25)-SUM($C$32:J32)</f>
        <v>60555.048257006922</v>
      </c>
      <c r="K38" s="22">
        <f>SUM($C$25:K25)-SUM($C$32:K32)</f>
        <v>53983.14015018988</v>
      </c>
      <c r="L38" s="22">
        <f>SUM($C$25:L25)-SUM($C$32:L32)</f>
        <v>47148.355719100153</v>
      </c>
      <c r="M38" s="22">
        <f>SUM($C$25:M25)-SUM($C$32:M32)</f>
        <v>40040.179910766841</v>
      </c>
      <c r="N38" s="107"/>
      <c r="O38" s="23"/>
    </row>
    <row r="39" spans="2:29" x14ac:dyDescent="0.3">
      <c r="O39" s="4"/>
    </row>
    <row r="40" spans="2:29" hidden="1" x14ac:dyDescent="0.3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29" hidden="1" x14ac:dyDescent="0.3">
      <c r="B41" s="25" t="s">
        <v>19</v>
      </c>
      <c r="C41" s="26">
        <f>C19</f>
        <v>0</v>
      </c>
      <c r="D41" s="26">
        <f t="shared" ref="D41:M41" si="11">D19</f>
        <v>1</v>
      </c>
      <c r="E41" s="26">
        <f t="shared" si="11"/>
        <v>2</v>
      </c>
      <c r="F41" s="26">
        <f t="shared" si="11"/>
        <v>3</v>
      </c>
      <c r="G41" s="26">
        <f t="shared" si="11"/>
        <v>4</v>
      </c>
      <c r="H41" s="26">
        <f t="shared" si="11"/>
        <v>5</v>
      </c>
      <c r="I41" s="26">
        <f t="shared" si="11"/>
        <v>6</v>
      </c>
      <c r="J41" s="26">
        <f t="shared" si="11"/>
        <v>7</v>
      </c>
      <c r="K41" s="26">
        <f t="shared" si="11"/>
        <v>8</v>
      </c>
      <c r="L41" s="26">
        <f t="shared" si="11"/>
        <v>9</v>
      </c>
      <c r="M41" s="26">
        <f t="shared" si="11"/>
        <v>10</v>
      </c>
      <c r="N41" s="26"/>
      <c r="O41" s="26">
        <f>M41+1</f>
        <v>11</v>
      </c>
      <c r="P41" s="26">
        <f t="shared" ref="P41:AC41" si="12">O41+1</f>
        <v>12</v>
      </c>
      <c r="Q41" s="26">
        <f t="shared" si="12"/>
        <v>13</v>
      </c>
      <c r="R41" s="26">
        <f t="shared" si="12"/>
        <v>14</v>
      </c>
      <c r="S41" s="26">
        <f t="shared" si="12"/>
        <v>15</v>
      </c>
      <c r="T41" s="26">
        <f t="shared" si="12"/>
        <v>16</v>
      </c>
      <c r="U41" s="26">
        <f t="shared" si="12"/>
        <v>17</v>
      </c>
      <c r="V41" s="26">
        <f t="shared" si="12"/>
        <v>18</v>
      </c>
      <c r="W41" s="26">
        <f t="shared" si="12"/>
        <v>19</v>
      </c>
      <c r="X41" s="26">
        <f t="shared" si="12"/>
        <v>20</v>
      </c>
      <c r="Y41" s="26">
        <f t="shared" si="12"/>
        <v>21</v>
      </c>
      <c r="Z41" s="26">
        <f t="shared" si="12"/>
        <v>22</v>
      </c>
      <c r="AA41" s="26">
        <f t="shared" si="12"/>
        <v>23</v>
      </c>
      <c r="AB41" s="26">
        <f t="shared" si="12"/>
        <v>24</v>
      </c>
      <c r="AC41" s="26">
        <f t="shared" si="12"/>
        <v>25</v>
      </c>
    </row>
    <row r="42" spans="2:29" hidden="1" x14ac:dyDescent="0.3"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2:29" s="2" customFormat="1" hidden="1" x14ac:dyDescent="0.3">
      <c r="B43" s="25" t="s">
        <v>18</v>
      </c>
      <c r="C43" s="28">
        <v>1</v>
      </c>
      <c r="D43" s="28">
        <f>C43*(1+$C$9)</f>
        <v>1</v>
      </c>
      <c r="E43" s="28">
        <f t="shared" ref="E43:M43" si="13">D43*(1+$C$9)</f>
        <v>1</v>
      </c>
      <c r="F43" s="28">
        <f t="shared" si="13"/>
        <v>1</v>
      </c>
      <c r="G43" s="28">
        <f t="shared" si="13"/>
        <v>1</v>
      </c>
      <c r="H43" s="28">
        <f t="shared" si="13"/>
        <v>1</v>
      </c>
      <c r="I43" s="28">
        <f>H43*(1+$C$9)</f>
        <v>1</v>
      </c>
      <c r="J43" s="28">
        <f t="shared" si="13"/>
        <v>1</v>
      </c>
      <c r="K43" s="28">
        <f t="shared" si="13"/>
        <v>1</v>
      </c>
      <c r="L43" s="28">
        <f t="shared" si="13"/>
        <v>1</v>
      </c>
      <c r="M43" s="28">
        <f t="shared" si="13"/>
        <v>1</v>
      </c>
      <c r="N43" s="28"/>
      <c r="O43" s="28">
        <f t="shared" ref="O43" si="14">M43*(1+$C$9)</f>
        <v>1</v>
      </c>
      <c r="P43" s="28">
        <f t="shared" ref="P43" si="15">O43*(1+$C$9)</f>
        <v>1</v>
      </c>
      <c r="Q43" s="28">
        <f t="shared" ref="Q43" si="16">P43*(1+$C$9)</f>
        <v>1</v>
      </c>
      <c r="R43" s="28">
        <f t="shared" ref="R43" si="17">Q43*(1+$C$9)</f>
        <v>1</v>
      </c>
      <c r="S43" s="28">
        <f t="shared" ref="S43" si="18">R43*(1+$C$9)</f>
        <v>1</v>
      </c>
      <c r="T43" s="28">
        <f t="shared" ref="T43" si="19">S43*(1+$C$9)</f>
        <v>1</v>
      </c>
      <c r="U43" s="28">
        <f t="shared" ref="U43" si="20">T43*(1+$C$9)</f>
        <v>1</v>
      </c>
      <c r="V43" s="28">
        <f t="shared" ref="V43" si="21">U43*(1+$C$9)</f>
        <v>1</v>
      </c>
      <c r="W43" s="28">
        <f t="shared" ref="W43" si="22">V43*(1+$C$9)</f>
        <v>1</v>
      </c>
      <c r="X43" s="28">
        <f t="shared" ref="X43" si="23">W43*(1+$C$9)</f>
        <v>1</v>
      </c>
      <c r="Y43" s="28">
        <f t="shared" ref="Y43" si="24">X43*(1+$C$9)</f>
        <v>1</v>
      </c>
      <c r="Z43" s="28">
        <f t="shared" ref="Z43" si="25">Y43*(1+$C$9)</f>
        <v>1</v>
      </c>
      <c r="AA43" s="28">
        <f t="shared" ref="AA43" si="26">Z43*(1+$C$9)</f>
        <v>1</v>
      </c>
      <c r="AB43" s="28">
        <f t="shared" ref="AB43" si="27">AA43*(1+$C$9)</f>
        <v>1</v>
      </c>
      <c r="AC43" s="28">
        <f t="shared" ref="AC43" si="28">AB43*(1+$C$9)</f>
        <v>1</v>
      </c>
    </row>
    <row r="44" spans="2:29" hidden="1" x14ac:dyDescent="0.3"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2:29" s="2" customFormat="1" hidden="1" x14ac:dyDescent="0.3">
      <c r="B45" s="25" t="s">
        <v>20</v>
      </c>
      <c r="C45" s="29"/>
      <c r="D45" s="29">
        <f>SUM(D46:D56)</f>
        <v>40000</v>
      </c>
      <c r="E45" s="29">
        <f t="shared" ref="E45:AC45" si="29">SUM(E46:E56)</f>
        <v>62201.177992580531</v>
      </c>
      <c r="F45" s="29">
        <f t="shared" si="29"/>
        <v>84842.591583677175</v>
      </c>
      <c r="G45" s="29">
        <f t="shared" si="29"/>
        <v>108012.28789299315</v>
      </c>
      <c r="H45" s="29">
        <f t="shared" si="29"/>
        <v>131815.92346417232</v>
      </c>
      <c r="I45" s="29">
        <f t="shared" si="29"/>
        <v>116380.28614958731</v>
      </c>
      <c r="J45" s="29">
        <f t="shared" si="29"/>
        <v>115656.34337950479</v>
      </c>
      <c r="K45" s="29">
        <f t="shared" si="29"/>
        <v>114347.37645688964</v>
      </c>
      <c r="L45" s="29">
        <f t="shared" si="29"/>
        <v>112248.33343153213</v>
      </c>
      <c r="M45" s="29">
        <f t="shared" si="29"/>
        <v>109095.54253923992</v>
      </c>
      <c r="N45" s="29"/>
      <c r="O45" s="29">
        <f t="shared" si="29"/>
        <v>104551.46635425344</v>
      </c>
      <c r="P45" s="29">
        <f t="shared" si="29"/>
        <v>83074.231131755441</v>
      </c>
      <c r="Q45" s="29">
        <f t="shared" si="29"/>
        <v>61741.784463273951</v>
      </c>
      <c r="R45" s="29">
        <f t="shared" si="29"/>
        <v>40671.131179315482</v>
      </c>
      <c r="S45" s="29">
        <f t="shared" si="29"/>
        <v>20020.28650042852</v>
      </c>
      <c r="T45" s="29">
        <f t="shared" si="29"/>
        <v>0</v>
      </c>
      <c r="U45" s="29">
        <f t="shared" si="29"/>
        <v>0</v>
      </c>
      <c r="V45" s="29">
        <f t="shared" si="29"/>
        <v>0</v>
      </c>
      <c r="W45" s="29">
        <f t="shared" si="29"/>
        <v>0</v>
      </c>
      <c r="X45" s="29">
        <f t="shared" si="29"/>
        <v>0</v>
      </c>
      <c r="Y45" s="29">
        <f t="shared" si="29"/>
        <v>0</v>
      </c>
      <c r="Z45" s="29">
        <f t="shared" si="29"/>
        <v>0</v>
      </c>
      <c r="AA45" s="29">
        <f t="shared" si="29"/>
        <v>0</v>
      </c>
      <c r="AB45" s="29">
        <f t="shared" si="29"/>
        <v>0</v>
      </c>
      <c r="AC45" s="29">
        <f t="shared" si="29"/>
        <v>0</v>
      </c>
    </row>
    <row r="46" spans="2:29" s="32" customFormat="1" ht="12" hidden="1" x14ac:dyDescent="0.25">
      <c r="B46" s="30">
        <v>0</v>
      </c>
      <c r="C46" s="31"/>
      <c r="D46" s="31">
        <f>IF(D$41&lt;$B46+1,0,IF(D$41&lt;=$B46+$C$8,SUMIF($C$19:$M$19,$B46,$C$30:$M$30)/$C$7*D$43,0))</f>
        <v>40000</v>
      </c>
      <c r="E46" s="31">
        <f t="shared" ref="E46:AC56" si="30">IF(E$41&lt;$B46+1,0,IF(E$41&lt;=$B46+$C$8,SUMIF($C$19:$M$19,$B46,$C$30:$M$30)/$C$7*E$43,0))</f>
        <v>40000</v>
      </c>
      <c r="F46" s="31">
        <f t="shared" si="30"/>
        <v>40000</v>
      </c>
      <c r="G46" s="31">
        <f t="shared" si="30"/>
        <v>40000</v>
      </c>
      <c r="H46" s="31">
        <f t="shared" si="30"/>
        <v>40000</v>
      </c>
      <c r="I46" s="31">
        <f t="shared" si="30"/>
        <v>0</v>
      </c>
      <c r="J46" s="31">
        <f t="shared" si="30"/>
        <v>0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/>
      <c r="O46" s="31">
        <f t="shared" si="30"/>
        <v>0</v>
      </c>
      <c r="P46" s="31">
        <f t="shared" si="30"/>
        <v>0</v>
      </c>
      <c r="Q46" s="31">
        <f t="shared" si="30"/>
        <v>0</v>
      </c>
      <c r="R46" s="31">
        <f t="shared" si="30"/>
        <v>0</v>
      </c>
      <c r="S46" s="31">
        <f t="shared" si="30"/>
        <v>0</v>
      </c>
      <c r="T46" s="31">
        <f t="shared" si="30"/>
        <v>0</v>
      </c>
      <c r="U46" s="31">
        <f t="shared" si="30"/>
        <v>0</v>
      </c>
      <c r="V46" s="31">
        <f t="shared" si="30"/>
        <v>0</v>
      </c>
      <c r="W46" s="31">
        <f t="shared" si="30"/>
        <v>0</v>
      </c>
      <c r="X46" s="31">
        <f t="shared" si="30"/>
        <v>0</v>
      </c>
      <c r="Y46" s="31">
        <f t="shared" si="30"/>
        <v>0</v>
      </c>
      <c r="Z46" s="31">
        <f t="shared" si="30"/>
        <v>0</v>
      </c>
      <c r="AA46" s="31">
        <f t="shared" si="30"/>
        <v>0</v>
      </c>
      <c r="AB46" s="31">
        <f t="shared" si="30"/>
        <v>0</v>
      </c>
      <c r="AC46" s="31">
        <f t="shared" si="30"/>
        <v>0</v>
      </c>
    </row>
    <row r="47" spans="2:29" s="32" customFormat="1" ht="12" hidden="1" x14ac:dyDescent="0.25">
      <c r="B47" s="30">
        <f>B46+1</f>
        <v>1</v>
      </c>
      <c r="C47" s="31"/>
      <c r="D47" s="31">
        <f t="shared" ref="D47:T56" si="31">IF(D$41&lt;$B47+1,0,IF(D$41&lt;=$B47+$C$8,SUMIF($C$19:$M$19,$B47,$C$30:$M$30)/$C$7*D$43,0))</f>
        <v>0</v>
      </c>
      <c r="E47" s="31">
        <f t="shared" si="31"/>
        <v>22201.177992580535</v>
      </c>
      <c r="F47" s="31">
        <f t="shared" si="31"/>
        <v>22201.177992580535</v>
      </c>
      <c r="G47" s="31">
        <f t="shared" si="31"/>
        <v>22201.177992580535</v>
      </c>
      <c r="H47" s="31">
        <f t="shared" si="31"/>
        <v>22201.177992580535</v>
      </c>
      <c r="I47" s="31">
        <f t="shared" si="31"/>
        <v>22201.177992580535</v>
      </c>
      <c r="J47" s="31">
        <f t="shared" si="31"/>
        <v>0</v>
      </c>
      <c r="K47" s="31">
        <f t="shared" si="31"/>
        <v>0</v>
      </c>
      <c r="L47" s="31">
        <f t="shared" si="31"/>
        <v>0</v>
      </c>
      <c r="M47" s="31">
        <f t="shared" si="31"/>
        <v>0</v>
      </c>
      <c r="N47" s="31"/>
      <c r="O47" s="31">
        <f t="shared" si="31"/>
        <v>0</v>
      </c>
      <c r="P47" s="31">
        <f t="shared" si="31"/>
        <v>0</v>
      </c>
      <c r="Q47" s="31">
        <f t="shared" si="31"/>
        <v>0</v>
      </c>
      <c r="R47" s="31">
        <f t="shared" si="31"/>
        <v>0</v>
      </c>
      <c r="S47" s="31">
        <f t="shared" si="31"/>
        <v>0</v>
      </c>
      <c r="T47" s="31">
        <f t="shared" si="31"/>
        <v>0</v>
      </c>
      <c r="U47" s="31">
        <f t="shared" si="30"/>
        <v>0</v>
      </c>
      <c r="V47" s="31">
        <f t="shared" si="30"/>
        <v>0</v>
      </c>
      <c r="W47" s="31">
        <f t="shared" si="30"/>
        <v>0</v>
      </c>
      <c r="X47" s="31">
        <f t="shared" si="30"/>
        <v>0</v>
      </c>
      <c r="Y47" s="31">
        <f t="shared" si="30"/>
        <v>0</v>
      </c>
      <c r="Z47" s="31">
        <f t="shared" si="30"/>
        <v>0</v>
      </c>
      <c r="AA47" s="31">
        <f t="shared" si="30"/>
        <v>0</v>
      </c>
      <c r="AB47" s="31">
        <f t="shared" si="30"/>
        <v>0</v>
      </c>
      <c r="AC47" s="31">
        <f t="shared" si="30"/>
        <v>0</v>
      </c>
    </row>
    <row r="48" spans="2:29" s="32" customFormat="1" ht="12" hidden="1" x14ac:dyDescent="0.25">
      <c r="B48" s="30">
        <f t="shared" ref="B48:B56" si="32">B47+1</f>
        <v>2</v>
      </c>
      <c r="C48" s="31"/>
      <c r="D48" s="31">
        <f t="shared" si="31"/>
        <v>0</v>
      </c>
      <c r="E48" s="31">
        <f t="shared" si="31"/>
        <v>0</v>
      </c>
      <c r="F48" s="31">
        <f t="shared" si="31"/>
        <v>22641.413591096643</v>
      </c>
      <c r="G48" s="31">
        <f t="shared" si="31"/>
        <v>22641.413591096643</v>
      </c>
      <c r="H48" s="31">
        <f t="shared" si="31"/>
        <v>22641.413591096643</v>
      </c>
      <c r="I48" s="31">
        <f t="shared" si="31"/>
        <v>22641.413591096643</v>
      </c>
      <c r="J48" s="31">
        <f t="shared" si="31"/>
        <v>22641.413591096643</v>
      </c>
      <c r="K48" s="31">
        <f t="shared" si="31"/>
        <v>0</v>
      </c>
      <c r="L48" s="31">
        <f t="shared" si="31"/>
        <v>0</v>
      </c>
      <c r="M48" s="31">
        <f t="shared" si="31"/>
        <v>0</v>
      </c>
      <c r="N48" s="31"/>
      <c r="O48" s="31">
        <f t="shared" si="31"/>
        <v>0</v>
      </c>
      <c r="P48" s="31">
        <f t="shared" si="30"/>
        <v>0</v>
      </c>
      <c r="Q48" s="31">
        <f t="shared" si="30"/>
        <v>0</v>
      </c>
      <c r="R48" s="31">
        <f t="shared" si="30"/>
        <v>0</v>
      </c>
      <c r="S48" s="31">
        <f t="shared" si="30"/>
        <v>0</v>
      </c>
      <c r="T48" s="31">
        <f t="shared" si="30"/>
        <v>0</v>
      </c>
      <c r="U48" s="31">
        <f t="shared" si="30"/>
        <v>0</v>
      </c>
      <c r="V48" s="31">
        <f t="shared" si="30"/>
        <v>0</v>
      </c>
      <c r="W48" s="31">
        <f t="shared" si="30"/>
        <v>0</v>
      </c>
      <c r="X48" s="31">
        <f t="shared" si="30"/>
        <v>0</v>
      </c>
      <c r="Y48" s="31">
        <f t="shared" si="30"/>
        <v>0</v>
      </c>
      <c r="Z48" s="31">
        <f t="shared" si="30"/>
        <v>0</v>
      </c>
      <c r="AA48" s="31">
        <f t="shared" si="30"/>
        <v>0</v>
      </c>
      <c r="AB48" s="31">
        <f t="shared" si="30"/>
        <v>0</v>
      </c>
      <c r="AC48" s="31">
        <f t="shared" si="30"/>
        <v>0</v>
      </c>
    </row>
    <row r="49" spans="2:29" s="32" customFormat="1" ht="12" hidden="1" x14ac:dyDescent="0.25">
      <c r="B49" s="30">
        <f t="shared" si="32"/>
        <v>3</v>
      </c>
      <c r="C49" s="31"/>
      <c r="D49" s="31">
        <f t="shared" si="31"/>
        <v>0</v>
      </c>
      <c r="E49" s="31">
        <f t="shared" si="31"/>
        <v>0</v>
      </c>
      <c r="F49" s="31">
        <f t="shared" si="31"/>
        <v>0</v>
      </c>
      <c r="G49" s="31">
        <f t="shared" si="31"/>
        <v>23169.696309315972</v>
      </c>
      <c r="H49" s="31">
        <f t="shared" si="31"/>
        <v>23169.696309315972</v>
      </c>
      <c r="I49" s="31">
        <f t="shared" si="31"/>
        <v>23169.696309315972</v>
      </c>
      <c r="J49" s="31">
        <f t="shared" si="31"/>
        <v>23169.696309315972</v>
      </c>
      <c r="K49" s="31">
        <f t="shared" si="31"/>
        <v>23169.696309315972</v>
      </c>
      <c r="L49" s="31">
        <f t="shared" si="31"/>
        <v>0</v>
      </c>
      <c r="M49" s="31">
        <f t="shared" si="31"/>
        <v>0</v>
      </c>
      <c r="N49" s="31"/>
      <c r="O49" s="31">
        <f t="shared" si="31"/>
        <v>0</v>
      </c>
      <c r="P49" s="31">
        <f t="shared" si="30"/>
        <v>0</v>
      </c>
      <c r="Q49" s="31">
        <f t="shared" si="30"/>
        <v>0</v>
      </c>
      <c r="R49" s="31">
        <f t="shared" si="30"/>
        <v>0</v>
      </c>
      <c r="S49" s="31">
        <f t="shared" si="30"/>
        <v>0</v>
      </c>
      <c r="T49" s="31">
        <f t="shared" si="30"/>
        <v>0</v>
      </c>
      <c r="U49" s="31">
        <f t="shared" si="30"/>
        <v>0</v>
      </c>
      <c r="V49" s="31">
        <f t="shared" si="30"/>
        <v>0</v>
      </c>
      <c r="W49" s="31">
        <f t="shared" si="30"/>
        <v>0</v>
      </c>
      <c r="X49" s="31">
        <f t="shared" si="30"/>
        <v>0</v>
      </c>
      <c r="Y49" s="31">
        <f t="shared" si="30"/>
        <v>0</v>
      </c>
      <c r="Z49" s="31">
        <f t="shared" si="30"/>
        <v>0</v>
      </c>
      <c r="AA49" s="31">
        <f t="shared" si="30"/>
        <v>0</v>
      </c>
      <c r="AB49" s="31">
        <f t="shared" si="30"/>
        <v>0</v>
      </c>
      <c r="AC49" s="31">
        <f t="shared" si="30"/>
        <v>0</v>
      </c>
    </row>
    <row r="50" spans="2:29" s="32" customFormat="1" ht="12" hidden="1" x14ac:dyDescent="0.25">
      <c r="B50" s="30">
        <f t="shared" si="32"/>
        <v>4</v>
      </c>
      <c r="C50" s="31"/>
      <c r="D50" s="31">
        <f t="shared" si="31"/>
        <v>0</v>
      </c>
      <c r="E50" s="31">
        <f t="shared" si="31"/>
        <v>0</v>
      </c>
      <c r="F50" s="31">
        <f t="shared" si="31"/>
        <v>0</v>
      </c>
      <c r="G50" s="31">
        <f t="shared" si="31"/>
        <v>0</v>
      </c>
      <c r="H50" s="31">
        <f t="shared" si="31"/>
        <v>23803.635571179166</v>
      </c>
      <c r="I50" s="31">
        <f t="shared" si="31"/>
        <v>23803.635571179166</v>
      </c>
      <c r="J50" s="31">
        <f t="shared" si="31"/>
        <v>23803.635571179166</v>
      </c>
      <c r="K50" s="31">
        <f t="shared" si="31"/>
        <v>23803.635571179166</v>
      </c>
      <c r="L50" s="31">
        <f t="shared" si="31"/>
        <v>23803.635571179166</v>
      </c>
      <c r="M50" s="31">
        <f t="shared" si="31"/>
        <v>0</v>
      </c>
      <c r="N50" s="31"/>
      <c r="O50" s="31">
        <f t="shared" si="31"/>
        <v>0</v>
      </c>
      <c r="P50" s="31">
        <f t="shared" si="30"/>
        <v>0</v>
      </c>
      <c r="Q50" s="31">
        <f t="shared" si="30"/>
        <v>0</v>
      </c>
      <c r="R50" s="31">
        <f t="shared" si="30"/>
        <v>0</v>
      </c>
      <c r="S50" s="31">
        <f t="shared" si="30"/>
        <v>0</v>
      </c>
      <c r="T50" s="31">
        <f t="shared" si="30"/>
        <v>0</v>
      </c>
      <c r="U50" s="31">
        <f t="shared" si="30"/>
        <v>0</v>
      </c>
      <c r="V50" s="31">
        <f t="shared" si="30"/>
        <v>0</v>
      </c>
      <c r="W50" s="31">
        <f t="shared" si="30"/>
        <v>0</v>
      </c>
      <c r="X50" s="31">
        <f t="shared" si="30"/>
        <v>0</v>
      </c>
      <c r="Y50" s="31">
        <f t="shared" si="30"/>
        <v>0</v>
      </c>
      <c r="Z50" s="31">
        <f t="shared" si="30"/>
        <v>0</v>
      </c>
      <c r="AA50" s="31">
        <f t="shared" si="30"/>
        <v>0</v>
      </c>
      <c r="AB50" s="31">
        <f t="shared" si="30"/>
        <v>0</v>
      </c>
      <c r="AC50" s="31">
        <f t="shared" si="30"/>
        <v>0</v>
      </c>
    </row>
    <row r="51" spans="2:29" s="32" customFormat="1" ht="12" hidden="1" x14ac:dyDescent="0.25">
      <c r="B51" s="30">
        <f t="shared" si="32"/>
        <v>5</v>
      </c>
      <c r="C51" s="31"/>
      <c r="D51" s="31">
        <f t="shared" si="31"/>
        <v>0</v>
      </c>
      <c r="E51" s="31">
        <f t="shared" si="31"/>
        <v>0</v>
      </c>
      <c r="F51" s="31">
        <f t="shared" si="31"/>
        <v>0</v>
      </c>
      <c r="G51" s="31">
        <f t="shared" si="31"/>
        <v>0</v>
      </c>
      <c r="H51" s="31">
        <f t="shared" si="31"/>
        <v>0</v>
      </c>
      <c r="I51" s="31">
        <f t="shared" si="31"/>
        <v>24564.362685414999</v>
      </c>
      <c r="J51" s="31">
        <f t="shared" si="31"/>
        <v>24564.362685414999</v>
      </c>
      <c r="K51" s="31">
        <f t="shared" si="31"/>
        <v>24564.362685414999</v>
      </c>
      <c r="L51" s="31">
        <f t="shared" si="31"/>
        <v>24564.362685414999</v>
      </c>
      <c r="M51" s="31">
        <f t="shared" si="31"/>
        <v>24564.362685414999</v>
      </c>
      <c r="N51" s="31"/>
      <c r="O51" s="31">
        <f t="shared" si="31"/>
        <v>0</v>
      </c>
      <c r="P51" s="31">
        <f t="shared" si="30"/>
        <v>0</v>
      </c>
      <c r="Q51" s="31">
        <f t="shared" si="30"/>
        <v>0</v>
      </c>
      <c r="R51" s="31">
        <f t="shared" si="30"/>
        <v>0</v>
      </c>
      <c r="S51" s="31">
        <f t="shared" si="30"/>
        <v>0</v>
      </c>
      <c r="T51" s="31">
        <f t="shared" si="30"/>
        <v>0</v>
      </c>
      <c r="U51" s="31">
        <f t="shared" si="30"/>
        <v>0</v>
      </c>
      <c r="V51" s="31">
        <f t="shared" si="30"/>
        <v>0</v>
      </c>
      <c r="W51" s="31">
        <f t="shared" si="30"/>
        <v>0</v>
      </c>
      <c r="X51" s="31">
        <f t="shared" si="30"/>
        <v>0</v>
      </c>
      <c r="Y51" s="31">
        <f t="shared" si="30"/>
        <v>0</v>
      </c>
      <c r="Z51" s="31">
        <f t="shared" si="30"/>
        <v>0</v>
      </c>
      <c r="AA51" s="31">
        <f t="shared" si="30"/>
        <v>0</v>
      </c>
      <c r="AB51" s="31">
        <f t="shared" si="30"/>
        <v>0</v>
      </c>
      <c r="AC51" s="31">
        <f t="shared" si="30"/>
        <v>0</v>
      </c>
    </row>
    <row r="52" spans="2:29" s="32" customFormat="1" ht="12" hidden="1" x14ac:dyDescent="0.25">
      <c r="B52" s="30">
        <f t="shared" si="32"/>
        <v>6</v>
      </c>
      <c r="C52" s="31"/>
      <c r="D52" s="31">
        <f t="shared" si="31"/>
        <v>0</v>
      </c>
      <c r="E52" s="31">
        <f t="shared" si="31"/>
        <v>0</v>
      </c>
      <c r="F52" s="31">
        <f t="shared" si="31"/>
        <v>0</v>
      </c>
      <c r="G52" s="31">
        <f t="shared" si="31"/>
        <v>0</v>
      </c>
      <c r="H52" s="31">
        <f t="shared" si="31"/>
        <v>0</v>
      </c>
      <c r="I52" s="31">
        <f t="shared" si="31"/>
        <v>0</v>
      </c>
      <c r="J52" s="31">
        <f t="shared" si="31"/>
        <v>21477.235222497999</v>
      </c>
      <c r="K52" s="31">
        <f t="shared" si="31"/>
        <v>21477.235222497999</v>
      </c>
      <c r="L52" s="31">
        <f t="shared" si="31"/>
        <v>21477.235222497999</v>
      </c>
      <c r="M52" s="31">
        <f t="shared" si="31"/>
        <v>21477.235222497999</v>
      </c>
      <c r="N52" s="31"/>
      <c r="O52" s="31">
        <f t="shared" si="31"/>
        <v>21477.235222497999</v>
      </c>
      <c r="P52" s="31">
        <f t="shared" si="30"/>
        <v>0</v>
      </c>
      <c r="Q52" s="31">
        <f t="shared" si="30"/>
        <v>0</v>
      </c>
      <c r="R52" s="31">
        <f t="shared" si="30"/>
        <v>0</v>
      </c>
      <c r="S52" s="31">
        <f t="shared" si="30"/>
        <v>0</v>
      </c>
      <c r="T52" s="31">
        <f t="shared" si="30"/>
        <v>0</v>
      </c>
      <c r="U52" s="31">
        <f t="shared" si="30"/>
        <v>0</v>
      </c>
      <c r="V52" s="31">
        <f t="shared" si="30"/>
        <v>0</v>
      </c>
      <c r="W52" s="31">
        <f t="shared" si="30"/>
        <v>0</v>
      </c>
      <c r="X52" s="31">
        <f t="shared" si="30"/>
        <v>0</v>
      </c>
      <c r="Y52" s="31">
        <f t="shared" si="30"/>
        <v>0</v>
      </c>
      <c r="Z52" s="31">
        <f t="shared" si="30"/>
        <v>0</v>
      </c>
      <c r="AA52" s="31">
        <f t="shared" si="30"/>
        <v>0</v>
      </c>
      <c r="AB52" s="31">
        <f t="shared" si="30"/>
        <v>0</v>
      </c>
      <c r="AC52" s="31">
        <f t="shared" si="30"/>
        <v>0</v>
      </c>
    </row>
    <row r="53" spans="2:29" s="32" customFormat="1" ht="12" hidden="1" x14ac:dyDescent="0.25">
      <c r="B53" s="30">
        <f t="shared" si="32"/>
        <v>7</v>
      </c>
      <c r="C53" s="33"/>
      <c r="D53" s="31">
        <f t="shared" si="31"/>
        <v>0</v>
      </c>
      <c r="E53" s="31">
        <f t="shared" si="31"/>
        <v>0</v>
      </c>
      <c r="F53" s="31">
        <f t="shared" si="31"/>
        <v>0</v>
      </c>
      <c r="G53" s="31">
        <f t="shared" si="31"/>
        <v>0</v>
      </c>
      <c r="H53" s="31">
        <f t="shared" si="31"/>
        <v>0</v>
      </c>
      <c r="I53" s="31">
        <f t="shared" si="31"/>
        <v>0</v>
      </c>
      <c r="J53" s="31">
        <f t="shared" si="31"/>
        <v>0</v>
      </c>
      <c r="K53" s="31">
        <f t="shared" si="31"/>
        <v>21332.446668481494</v>
      </c>
      <c r="L53" s="31">
        <f t="shared" si="31"/>
        <v>21332.446668481494</v>
      </c>
      <c r="M53" s="31">
        <f t="shared" si="31"/>
        <v>21332.446668481494</v>
      </c>
      <c r="N53" s="31"/>
      <c r="O53" s="31">
        <f t="shared" si="31"/>
        <v>21332.446668481494</v>
      </c>
      <c r="P53" s="31">
        <f t="shared" si="30"/>
        <v>21332.446668481494</v>
      </c>
      <c r="Q53" s="31">
        <f t="shared" si="30"/>
        <v>0</v>
      </c>
      <c r="R53" s="31">
        <f t="shared" si="30"/>
        <v>0</v>
      </c>
      <c r="S53" s="31">
        <f t="shared" si="30"/>
        <v>0</v>
      </c>
      <c r="T53" s="31">
        <f t="shared" si="30"/>
        <v>0</v>
      </c>
      <c r="U53" s="31">
        <f t="shared" si="30"/>
        <v>0</v>
      </c>
      <c r="V53" s="31">
        <f t="shared" si="30"/>
        <v>0</v>
      </c>
      <c r="W53" s="31">
        <f t="shared" si="30"/>
        <v>0</v>
      </c>
      <c r="X53" s="31">
        <f t="shared" si="30"/>
        <v>0</v>
      </c>
      <c r="Y53" s="31">
        <f t="shared" si="30"/>
        <v>0</v>
      </c>
      <c r="Z53" s="31">
        <f t="shared" si="30"/>
        <v>0</v>
      </c>
      <c r="AA53" s="31">
        <f t="shared" si="30"/>
        <v>0</v>
      </c>
      <c r="AB53" s="31">
        <f t="shared" si="30"/>
        <v>0</v>
      </c>
      <c r="AC53" s="31">
        <f t="shared" si="30"/>
        <v>0</v>
      </c>
    </row>
    <row r="54" spans="2:29" s="32" customFormat="1" ht="12" hidden="1" x14ac:dyDescent="0.25">
      <c r="B54" s="30">
        <f t="shared" si="32"/>
        <v>8</v>
      </c>
      <c r="C54" s="33"/>
      <c r="D54" s="31">
        <f t="shared" si="31"/>
        <v>0</v>
      </c>
      <c r="E54" s="31">
        <f t="shared" si="31"/>
        <v>0</v>
      </c>
      <c r="F54" s="31">
        <f t="shared" si="31"/>
        <v>0</v>
      </c>
      <c r="G54" s="31">
        <f t="shared" si="31"/>
        <v>0</v>
      </c>
      <c r="H54" s="31">
        <f t="shared" si="31"/>
        <v>0</v>
      </c>
      <c r="I54" s="31">
        <f t="shared" si="31"/>
        <v>0</v>
      </c>
      <c r="J54" s="31">
        <f t="shared" si="31"/>
        <v>0</v>
      </c>
      <c r="K54" s="31">
        <f t="shared" si="31"/>
        <v>0</v>
      </c>
      <c r="L54" s="31">
        <f t="shared" si="31"/>
        <v>21070.653283958465</v>
      </c>
      <c r="M54" s="31">
        <f t="shared" si="31"/>
        <v>21070.653283958465</v>
      </c>
      <c r="N54" s="31"/>
      <c r="O54" s="31">
        <f t="shared" si="31"/>
        <v>21070.653283958465</v>
      </c>
      <c r="P54" s="31">
        <f t="shared" si="30"/>
        <v>21070.653283958465</v>
      </c>
      <c r="Q54" s="31">
        <f t="shared" si="30"/>
        <v>21070.653283958465</v>
      </c>
      <c r="R54" s="31">
        <f t="shared" si="30"/>
        <v>0</v>
      </c>
      <c r="S54" s="31">
        <f t="shared" si="30"/>
        <v>0</v>
      </c>
      <c r="T54" s="31">
        <f t="shared" si="30"/>
        <v>0</v>
      </c>
      <c r="U54" s="31">
        <f t="shared" si="30"/>
        <v>0</v>
      </c>
      <c r="V54" s="31">
        <f t="shared" si="30"/>
        <v>0</v>
      </c>
      <c r="W54" s="31">
        <f t="shared" si="30"/>
        <v>0</v>
      </c>
      <c r="X54" s="31">
        <f t="shared" si="30"/>
        <v>0</v>
      </c>
      <c r="Y54" s="31">
        <f t="shared" si="30"/>
        <v>0</v>
      </c>
      <c r="Z54" s="31">
        <f t="shared" si="30"/>
        <v>0</v>
      </c>
      <c r="AA54" s="31">
        <f t="shared" si="30"/>
        <v>0</v>
      </c>
      <c r="AB54" s="31">
        <f t="shared" si="30"/>
        <v>0</v>
      </c>
      <c r="AC54" s="31">
        <f t="shared" si="30"/>
        <v>0</v>
      </c>
    </row>
    <row r="55" spans="2:29" s="32" customFormat="1" ht="12" hidden="1" x14ac:dyDescent="0.25">
      <c r="B55" s="30">
        <f t="shared" si="32"/>
        <v>9</v>
      </c>
      <c r="C55" s="33"/>
      <c r="D55" s="31">
        <f t="shared" si="31"/>
        <v>0</v>
      </c>
      <c r="E55" s="31">
        <f t="shared" si="31"/>
        <v>0</v>
      </c>
      <c r="F55" s="31">
        <f t="shared" si="31"/>
        <v>0</v>
      </c>
      <c r="G55" s="31">
        <f t="shared" si="31"/>
        <v>0</v>
      </c>
      <c r="H55" s="31">
        <f t="shared" si="31"/>
        <v>0</v>
      </c>
      <c r="I55" s="31">
        <f t="shared" si="31"/>
        <v>0</v>
      </c>
      <c r="J55" s="31">
        <f t="shared" si="31"/>
        <v>0</v>
      </c>
      <c r="K55" s="31">
        <f t="shared" si="31"/>
        <v>0</v>
      </c>
      <c r="L55" s="31">
        <f t="shared" si="31"/>
        <v>0</v>
      </c>
      <c r="M55" s="31">
        <f t="shared" si="31"/>
        <v>20650.844678886962</v>
      </c>
      <c r="N55" s="31"/>
      <c r="O55" s="31">
        <f t="shared" si="31"/>
        <v>20650.844678886962</v>
      </c>
      <c r="P55" s="31">
        <f t="shared" si="30"/>
        <v>20650.844678886962</v>
      </c>
      <c r="Q55" s="31">
        <f t="shared" si="30"/>
        <v>20650.844678886962</v>
      </c>
      <c r="R55" s="31">
        <f t="shared" si="30"/>
        <v>20650.844678886962</v>
      </c>
      <c r="S55" s="31">
        <f t="shared" si="30"/>
        <v>0</v>
      </c>
      <c r="T55" s="31">
        <f t="shared" si="30"/>
        <v>0</v>
      </c>
      <c r="U55" s="31">
        <f t="shared" si="30"/>
        <v>0</v>
      </c>
      <c r="V55" s="31">
        <f t="shared" si="30"/>
        <v>0</v>
      </c>
      <c r="W55" s="31">
        <f t="shared" si="30"/>
        <v>0</v>
      </c>
      <c r="X55" s="31">
        <f t="shared" si="30"/>
        <v>0</v>
      </c>
      <c r="Y55" s="31">
        <f t="shared" si="30"/>
        <v>0</v>
      </c>
      <c r="Z55" s="31">
        <f t="shared" si="30"/>
        <v>0</v>
      </c>
      <c r="AA55" s="31">
        <f t="shared" si="30"/>
        <v>0</v>
      </c>
      <c r="AB55" s="31">
        <f t="shared" si="30"/>
        <v>0</v>
      </c>
      <c r="AC55" s="31">
        <f t="shared" si="30"/>
        <v>0</v>
      </c>
    </row>
    <row r="56" spans="2:29" s="32" customFormat="1" ht="12" hidden="1" x14ac:dyDescent="0.25">
      <c r="B56" s="30">
        <f t="shared" si="32"/>
        <v>10</v>
      </c>
      <c r="C56" s="33"/>
      <c r="D56" s="31">
        <f t="shared" si="31"/>
        <v>0</v>
      </c>
      <c r="E56" s="31">
        <f t="shared" si="31"/>
        <v>0</v>
      </c>
      <c r="F56" s="31">
        <f t="shared" si="31"/>
        <v>0</v>
      </c>
      <c r="G56" s="31">
        <f t="shared" si="31"/>
        <v>0</v>
      </c>
      <c r="H56" s="31">
        <f t="shared" si="31"/>
        <v>0</v>
      </c>
      <c r="I56" s="31">
        <f t="shared" si="31"/>
        <v>0</v>
      </c>
      <c r="J56" s="31">
        <f t="shared" si="31"/>
        <v>0</v>
      </c>
      <c r="K56" s="31">
        <f t="shared" si="31"/>
        <v>0</v>
      </c>
      <c r="L56" s="31">
        <f t="shared" si="31"/>
        <v>0</v>
      </c>
      <c r="M56" s="31">
        <f t="shared" si="31"/>
        <v>0</v>
      </c>
      <c r="N56" s="31"/>
      <c r="O56" s="31">
        <f t="shared" si="31"/>
        <v>20020.28650042852</v>
      </c>
      <c r="P56" s="31">
        <f t="shared" si="30"/>
        <v>20020.28650042852</v>
      </c>
      <c r="Q56" s="31">
        <f t="shared" si="30"/>
        <v>20020.28650042852</v>
      </c>
      <c r="R56" s="31">
        <f t="shared" si="30"/>
        <v>20020.28650042852</v>
      </c>
      <c r="S56" s="31">
        <f t="shared" si="30"/>
        <v>20020.28650042852</v>
      </c>
      <c r="T56" s="31">
        <f t="shared" si="30"/>
        <v>0</v>
      </c>
      <c r="U56" s="31">
        <f t="shared" si="30"/>
        <v>0</v>
      </c>
      <c r="V56" s="31">
        <f t="shared" si="30"/>
        <v>0</v>
      </c>
      <c r="W56" s="31">
        <f t="shared" si="30"/>
        <v>0</v>
      </c>
      <c r="X56" s="31">
        <f t="shared" si="30"/>
        <v>0</v>
      </c>
      <c r="Y56" s="31">
        <f t="shared" si="30"/>
        <v>0</v>
      </c>
      <c r="Z56" s="31">
        <f t="shared" si="30"/>
        <v>0</v>
      </c>
      <c r="AA56" s="31">
        <f t="shared" si="30"/>
        <v>0</v>
      </c>
      <c r="AB56" s="31">
        <f t="shared" si="30"/>
        <v>0</v>
      </c>
      <c r="AC56" s="31">
        <f t="shared" si="30"/>
        <v>0</v>
      </c>
    </row>
    <row r="57" spans="2:29" hidden="1" x14ac:dyDescent="0.3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2:29" s="2" customFormat="1" hidden="1" x14ac:dyDescent="0.3">
      <c r="B58" s="25" t="s">
        <v>23</v>
      </c>
      <c r="C58" s="29"/>
      <c r="D58" s="29">
        <f>SUM(D59:D69)</f>
        <v>4994.1100370973209</v>
      </c>
      <c r="E58" s="29">
        <f t="shared" ref="E58:AC58" si="33">SUM(E59:E69)</f>
        <v>5193.8744385812133</v>
      </c>
      <c r="F58" s="29">
        <f>SUM(F59:F69)</f>
        <v>5401.6294161244614</v>
      </c>
      <c r="G58" s="29">
        <f t="shared" si="33"/>
        <v>5617.6945927694405</v>
      </c>
      <c r="H58" s="29">
        <f t="shared" si="33"/>
        <v>5842.4023764802168</v>
      </c>
      <c r="I58" s="29">
        <f t="shared" si="33"/>
        <v>6076.0984715394261</v>
      </c>
      <c r="J58" s="29">
        <f t="shared" si="33"/>
        <v>6319.1424104010021</v>
      </c>
      <c r="K58" s="29">
        <f t="shared" si="33"/>
        <v>6571.9081068170417</v>
      </c>
      <c r="L58" s="29">
        <f t="shared" si="33"/>
        <v>6834.7844310897253</v>
      </c>
      <c r="M58" s="29">
        <f t="shared" si="33"/>
        <v>7108.1758083333134</v>
      </c>
      <c r="N58" s="29"/>
      <c r="O58" s="29">
        <f t="shared" si="33"/>
        <v>7392.5028406666461</v>
      </c>
      <c r="P58" s="29">
        <f t="shared" si="33"/>
        <v>7688.2029542933114</v>
      </c>
      <c r="Q58" s="29">
        <f t="shared" si="33"/>
        <v>7995.7310724650442</v>
      </c>
      <c r="R58" s="29">
        <f t="shared" si="33"/>
        <v>8315.5603153636457</v>
      </c>
      <c r="S58" s="29">
        <f t="shared" si="33"/>
        <v>8648.1827279781919</v>
      </c>
      <c r="T58" s="29">
        <f t="shared" si="33"/>
        <v>0</v>
      </c>
      <c r="U58" s="29">
        <f t="shared" si="33"/>
        <v>0</v>
      </c>
      <c r="V58" s="29">
        <f t="shared" si="33"/>
        <v>0</v>
      </c>
      <c r="W58" s="29">
        <f t="shared" si="33"/>
        <v>0</v>
      </c>
      <c r="X58" s="29">
        <f t="shared" si="33"/>
        <v>0</v>
      </c>
      <c r="Y58" s="29">
        <f t="shared" si="33"/>
        <v>0</v>
      </c>
      <c r="Z58" s="29">
        <f t="shared" si="33"/>
        <v>0</v>
      </c>
      <c r="AA58" s="29">
        <f t="shared" si="33"/>
        <v>0</v>
      </c>
      <c r="AB58" s="29">
        <f t="shared" si="33"/>
        <v>0</v>
      </c>
      <c r="AC58" s="29">
        <f t="shared" si="33"/>
        <v>0</v>
      </c>
    </row>
    <row r="59" spans="2:29" s="32" customFormat="1" ht="12" hidden="1" x14ac:dyDescent="0.25">
      <c r="B59" s="34">
        <v>0</v>
      </c>
      <c r="C59" s="31"/>
      <c r="D59" s="31">
        <f>IF(D$41&lt;=$B59,0,IF(D$41&gt;$B59+$C$12,0,PPMT($C$13,D$41-$B59,$C$12,-SUMIF($C$19:$M$19,$B59,$C$25:$M$25))))</f>
        <v>4994.1100370973209</v>
      </c>
      <c r="E59" s="31">
        <f t="shared" ref="E59:AC69" si="34">IF(E$41&lt;=$B59,0,IF(E$41&gt;$B59+$C$12,0,PPMT($C$13,E$41-$B59,$C$12,-SUMIF($C$19:$M$19,$B59,$C$25:$M$25))))</f>
        <v>5193.8744385812133</v>
      </c>
      <c r="F59" s="31">
        <f t="shared" si="34"/>
        <v>5401.6294161244614</v>
      </c>
      <c r="G59" s="31">
        <f t="shared" si="34"/>
        <v>5617.6945927694405</v>
      </c>
      <c r="H59" s="31">
        <f t="shared" si="34"/>
        <v>5842.4023764802168</v>
      </c>
      <c r="I59" s="31">
        <f t="shared" si="34"/>
        <v>6076.0984715394261</v>
      </c>
      <c r="J59" s="31">
        <f t="shared" si="34"/>
        <v>6319.1424104010021</v>
      </c>
      <c r="K59" s="31">
        <f t="shared" si="34"/>
        <v>6571.9081068170417</v>
      </c>
      <c r="L59" s="31">
        <f t="shared" si="34"/>
        <v>6834.7844310897253</v>
      </c>
      <c r="M59" s="31">
        <f t="shared" si="34"/>
        <v>7108.1758083333134</v>
      </c>
      <c r="N59" s="31"/>
      <c r="O59" s="31">
        <f t="shared" si="34"/>
        <v>7392.5028406666461</v>
      </c>
      <c r="P59" s="31">
        <f t="shared" si="34"/>
        <v>7688.2029542933114</v>
      </c>
      <c r="Q59" s="31">
        <f t="shared" si="34"/>
        <v>7995.7310724650442</v>
      </c>
      <c r="R59" s="31">
        <f t="shared" si="34"/>
        <v>8315.5603153636457</v>
      </c>
      <c r="S59" s="31">
        <f t="shared" si="34"/>
        <v>8648.1827279781919</v>
      </c>
      <c r="T59" s="31">
        <f t="shared" si="34"/>
        <v>0</v>
      </c>
      <c r="U59" s="31">
        <f t="shared" si="34"/>
        <v>0</v>
      </c>
      <c r="V59" s="31">
        <f t="shared" si="34"/>
        <v>0</v>
      </c>
      <c r="W59" s="31">
        <f t="shared" si="34"/>
        <v>0</v>
      </c>
      <c r="X59" s="31">
        <f t="shared" si="34"/>
        <v>0</v>
      </c>
      <c r="Y59" s="31">
        <f t="shared" si="34"/>
        <v>0</v>
      </c>
      <c r="Z59" s="31">
        <f t="shared" si="34"/>
        <v>0</v>
      </c>
      <c r="AA59" s="31">
        <f t="shared" si="34"/>
        <v>0</v>
      </c>
      <c r="AB59" s="31">
        <f t="shared" si="34"/>
        <v>0</v>
      </c>
      <c r="AC59" s="31">
        <f t="shared" si="34"/>
        <v>0</v>
      </c>
    </row>
    <row r="60" spans="2:29" s="32" customFormat="1" ht="12" hidden="1" x14ac:dyDescent="0.25">
      <c r="B60" s="34">
        <f>B59+1</f>
        <v>1</v>
      </c>
      <c r="C60" s="31"/>
      <c r="D60" s="31">
        <f t="shared" ref="D60:T69" si="35">IF(D$41&lt;=$B60,0,IF(D$41&gt;$B60+$C$12,0,PPMT($C$13,D$41-$B60,$C$12,-SUMIF($C$19:$M$19,$B60,$C$25:$M$25))))</f>
        <v>0</v>
      </c>
      <c r="E60" s="31">
        <f t="shared" si="35"/>
        <v>0</v>
      </c>
      <c r="F60" s="31">
        <f t="shared" si="35"/>
        <v>0</v>
      </c>
      <c r="G60" s="31">
        <f t="shared" si="35"/>
        <v>0</v>
      </c>
      <c r="H60" s="31">
        <f t="shared" si="35"/>
        <v>0</v>
      </c>
      <c r="I60" s="31">
        <f t="shared" si="35"/>
        <v>0</v>
      </c>
      <c r="J60" s="31">
        <f t="shared" si="35"/>
        <v>0</v>
      </c>
      <c r="K60" s="31">
        <f t="shared" si="35"/>
        <v>0</v>
      </c>
      <c r="L60" s="31">
        <f t="shared" si="35"/>
        <v>0</v>
      </c>
      <c r="M60" s="31">
        <f t="shared" si="35"/>
        <v>0</v>
      </c>
      <c r="N60" s="31"/>
      <c r="O60" s="31">
        <f t="shared" si="35"/>
        <v>0</v>
      </c>
      <c r="P60" s="31">
        <f t="shared" si="35"/>
        <v>0</v>
      </c>
      <c r="Q60" s="31">
        <f t="shared" si="35"/>
        <v>0</v>
      </c>
      <c r="R60" s="31">
        <f t="shared" si="35"/>
        <v>0</v>
      </c>
      <c r="S60" s="31">
        <f t="shared" si="35"/>
        <v>0</v>
      </c>
      <c r="T60" s="31">
        <f t="shared" si="35"/>
        <v>0</v>
      </c>
      <c r="U60" s="31">
        <f t="shared" si="34"/>
        <v>0</v>
      </c>
      <c r="V60" s="31">
        <f t="shared" si="34"/>
        <v>0</v>
      </c>
      <c r="W60" s="31">
        <f t="shared" si="34"/>
        <v>0</v>
      </c>
      <c r="X60" s="31">
        <f t="shared" si="34"/>
        <v>0</v>
      </c>
      <c r="Y60" s="31">
        <f t="shared" si="34"/>
        <v>0</v>
      </c>
      <c r="Z60" s="31">
        <f t="shared" si="34"/>
        <v>0</v>
      </c>
      <c r="AA60" s="31">
        <f t="shared" si="34"/>
        <v>0</v>
      </c>
      <c r="AB60" s="31">
        <f t="shared" si="34"/>
        <v>0</v>
      </c>
      <c r="AC60" s="31">
        <f t="shared" si="34"/>
        <v>0</v>
      </c>
    </row>
    <row r="61" spans="2:29" s="32" customFormat="1" ht="12" hidden="1" x14ac:dyDescent="0.25">
      <c r="B61" s="34">
        <f t="shared" ref="B61:B69" si="36">B60+1</f>
        <v>2</v>
      </c>
      <c r="C61" s="31"/>
      <c r="D61" s="31">
        <f t="shared" si="35"/>
        <v>0</v>
      </c>
      <c r="E61" s="31">
        <f t="shared" si="34"/>
        <v>0</v>
      </c>
      <c r="F61" s="31">
        <f t="shared" si="34"/>
        <v>0</v>
      </c>
      <c r="G61" s="31">
        <f t="shared" si="34"/>
        <v>0</v>
      </c>
      <c r="H61" s="31">
        <f t="shared" si="34"/>
        <v>0</v>
      </c>
      <c r="I61" s="31">
        <f t="shared" si="34"/>
        <v>0</v>
      </c>
      <c r="J61" s="31">
        <f t="shared" si="34"/>
        <v>0</v>
      </c>
      <c r="K61" s="31">
        <f t="shared" si="34"/>
        <v>0</v>
      </c>
      <c r="L61" s="31">
        <f t="shared" si="34"/>
        <v>0</v>
      </c>
      <c r="M61" s="31">
        <f t="shared" si="34"/>
        <v>0</v>
      </c>
      <c r="N61" s="31"/>
      <c r="O61" s="31">
        <f t="shared" si="34"/>
        <v>0</v>
      </c>
      <c r="P61" s="31">
        <f t="shared" si="34"/>
        <v>0</v>
      </c>
      <c r="Q61" s="31">
        <f t="shared" si="34"/>
        <v>0</v>
      </c>
      <c r="R61" s="31">
        <f t="shared" si="34"/>
        <v>0</v>
      </c>
      <c r="S61" s="31">
        <f t="shared" si="34"/>
        <v>0</v>
      </c>
      <c r="T61" s="31">
        <f t="shared" si="34"/>
        <v>0</v>
      </c>
      <c r="U61" s="31">
        <f t="shared" si="34"/>
        <v>0</v>
      </c>
      <c r="V61" s="31">
        <f t="shared" si="34"/>
        <v>0</v>
      </c>
      <c r="W61" s="31">
        <f t="shared" si="34"/>
        <v>0</v>
      </c>
      <c r="X61" s="31">
        <f t="shared" si="34"/>
        <v>0</v>
      </c>
      <c r="Y61" s="31">
        <f t="shared" si="34"/>
        <v>0</v>
      </c>
      <c r="Z61" s="31">
        <f t="shared" si="34"/>
        <v>0</v>
      </c>
      <c r="AA61" s="31">
        <f t="shared" si="34"/>
        <v>0</v>
      </c>
      <c r="AB61" s="31">
        <f t="shared" si="34"/>
        <v>0</v>
      </c>
      <c r="AC61" s="31">
        <f t="shared" si="34"/>
        <v>0</v>
      </c>
    </row>
    <row r="62" spans="2:29" s="32" customFormat="1" ht="12" hidden="1" x14ac:dyDescent="0.25">
      <c r="B62" s="34">
        <f t="shared" si="36"/>
        <v>3</v>
      </c>
      <c r="C62" s="31"/>
      <c r="D62" s="31">
        <f t="shared" si="35"/>
        <v>0</v>
      </c>
      <c r="E62" s="31">
        <f t="shared" si="34"/>
        <v>0</v>
      </c>
      <c r="F62" s="31">
        <f t="shared" si="34"/>
        <v>0</v>
      </c>
      <c r="G62" s="31">
        <f t="shared" si="34"/>
        <v>0</v>
      </c>
      <c r="H62" s="31">
        <f t="shared" si="34"/>
        <v>0</v>
      </c>
      <c r="I62" s="31">
        <f t="shared" si="34"/>
        <v>0</v>
      </c>
      <c r="J62" s="31">
        <f t="shared" si="34"/>
        <v>0</v>
      </c>
      <c r="K62" s="31">
        <f t="shared" si="34"/>
        <v>0</v>
      </c>
      <c r="L62" s="31">
        <f t="shared" si="34"/>
        <v>0</v>
      </c>
      <c r="M62" s="31">
        <f t="shared" si="34"/>
        <v>0</v>
      </c>
      <c r="N62" s="31"/>
      <c r="O62" s="31">
        <f t="shared" si="34"/>
        <v>0</v>
      </c>
      <c r="P62" s="31">
        <f t="shared" si="34"/>
        <v>0</v>
      </c>
      <c r="Q62" s="31">
        <f t="shared" si="34"/>
        <v>0</v>
      </c>
      <c r="R62" s="31">
        <f t="shared" si="34"/>
        <v>0</v>
      </c>
      <c r="S62" s="31">
        <f t="shared" si="34"/>
        <v>0</v>
      </c>
      <c r="T62" s="31">
        <f t="shared" si="34"/>
        <v>0</v>
      </c>
      <c r="U62" s="31">
        <f t="shared" si="34"/>
        <v>0</v>
      </c>
      <c r="V62" s="31">
        <f t="shared" si="34"/>
        <v>0</v>
      </c>
      <c r="W62" s="31">
        <f t="shared" si="34"/>
        <v>0</v>
      </c>
      <c r="X62" s="31">
        <f t="shared" si="34"/>
        <v>0</v>
      </c>
      <c r="Y62" s="31">
        <f t="shared" si="34"/>
        <v>0</v>
      </c>
      <c r="Z62" s="31">
        <f t="shared" si="34"/>
        <v>0</v>
      </c>
      <c r="AA62" s="31">
        <f t="shared" si="34"/>
        <v>0</v>
      </c>
      <c r="AB62" s="31">
        <f t="shared" si="34"/>
        <v>0</v>
      </c>
      <c r="AC62" s="31">
        <f t="shared" si="34"/>
        <v>0</v>
      </c>
    </row>
    <row r="63" spans="2:29" s="32" customFormat="1" ht="12" hidden="1" x14ac:dyDescent="0.25">
      <c r="B63" s="34">
        <f t="shared" si="36"/>
        <v>4</v>
      </c>
      <c r="C63" s="31"/>
      <c r="D63" s="31">
        <f t="shared" si="35"/>
        <v>0</v>
      </c>
      <c r="E63" s="31">
        <f t="shared" si="34"/>
        <v>0</v>
      </c>
      <c r="F63" s="31">
        <f t="shared" si="34"/>
        <v>0</v>
      </c>
      <c r="G63" s="31">
        <f t="shared" si="34"/>
        <v>0</v>
      </c>
      <c r="H63" s="31">
        <f t="shared" si="34"/>
        <v>0</v>
      </c>
      <c r="I63" s="31">
        <f t="shared" si="34"/>
        <v>0</v>
      </c>
      <c r="J63" s="31">
        <f t="shared" si="34"/>
        <v>0</v>
      </c>
      <c r="K63" s="31">
        <f t="shared" si="34"/>
        <v>0</v>
      </c>
      <c r="L63" s="31">
        <f t="shared" si="34"/>
        <v>0</v>
      </c>
      <c r="M63" s="31">
        <f t="shared" si="34"/>
        <v>0</v>
      </c>
      <c r="N63" s="31"/>
      <c r="O63" s="31">
        <f t="shared" si="34"/>
        <v>0</v>
      </c>
      <c r="P63" s="31">
        <f t="shared" si="34"/>
        <v>0</v>
      </c>
      <c r="Q63" s="31">
        <f t="shared" si="34"/>
        <v>0</v>
      </c>
      <c r="R63" s="31">
        <f t="shared" si="34"/>
        <v>0</v>
      </c>
      <c r="S63" s="31">
        <f t="shared" si="34"/>
        <v>0</v>
      </c>
      <c r="T63" s="31">
        <f t="shared" si="34"/>
        <v>0</v>
      </c>
      <c r="U63" s="31">
        <f t="shared" si="34"/>
        <v>0</v>
      </c>
      <c r="V63" s="31">
        <f t="shared" si="34"/>
        <v>0</v>
      </c>
      <c r="W63" s="31">
        <f t="shared" si="34"/>
        <v>0</v>
      </c>
      <c r="X63" s="31">
        <f t="shared" si="34"/>
        <v>0</v>
      </c>
      <c r="Y63" s="31">
        <f t="shared" si="34"/>
        <v>0</v>
      </c>
      <c r="Z63" s="31">
        <f t="shared" si="34"/>
        <v>0</v>
      </c>
      <c r="AA63" s="31">
        <f t="shared" si="34"/>
        <v>0</v>
      </c>
      <c r="AB63" s="31">
        <f t="shared" si="34"/>
        <v>0</v>
      </c>
      <c r="AC63" s="31">
        <f t="shared" si="34"/>
        <v>0</v>
      </c>
    </row>
    <row r="64" spans="2:29" s="32" customFormat="1" ht="12" hidden="1" x14ac:dyDescent="0.25">
      <c r="B64" s="34">
        <f t="shared" si="36"/>
        <v>5</v>
      </c>
      <c r="C64" s="31"/>
      <c r="D64" s="31">
        <f t="shared" si="35"/>
        <v>0</v>
      </c>
      <c r="E64" s="31">
        <f t="shared" si="34"/>
        <v>0</v>
      </c>
      <c r="F64" s="31">
        <f t="shared" si="34"/>
        <v>0</v>
      </c>
      <c r="G64" s="31">
        <f t="shared" si="34"/>
        <v>0</v>
      </c>
      <c r="H64" s="31">
        <f t="shared" si="34"/>
        <v>0</v>
      </c>
      <c r="I64" s="31">
        <f t="shared" si="34"/>
        <v>0</v>
      </c>
      <c r="J64" s="31">
        <f t="shared" si="34"/>
        <v>0</v>
      </c>
      <c r="K64" s="31">
        <f t="shared" si="34"/>
        <v>0</v>
      </c>
      <c r="L64" s="31">
        <f t="shared" si="34"/>
        <v>0</v>
      </c>
      <c r="M64" s="31">
        <f t="shared" si="34"/>
        <v>0</v>
      </c>
      <c r="N64" s="31"/>
      <c r="O64" s="31">
        <f t="shared" si="34"/>
        <v>0</v>
      </c>
      <c r="P64" s="31">
        <f t="shared" si="34"/>
        <v>0</v>
      </c>
      <c r="Q64" s="31">
        <f t="shared" si="34"/>
        <v>0</v>
      </c>
      <c r="R64" s="31">
        <f t="shared" si="34"/>
        <v>0</v>
      </c>
      <c r="S64" s="31">
        <f t="shared" si="34"/>
        <v>0</v>
      </c>
      <c r="T64" s="31">
        <f t="shared" si="34"/>
        <v>0</v>
      </c>
      <c r="U64" s="31">
        <f t="shared" si="34"/>
        <v>0</v>
      </c>
      <c r="V64" s="31">
        <f t="shared" si="34"/>
        <v>0</v>
      </c>
      <c r="W64" s="31">
        <f t="shared" si="34"/>
        <v>0</v>
      </c>
      <c r="X64" s="31">
        <f t="shared" si="34"/>
        <v>0</v>
      </c>
      <c r="Y64" s="31">
        <f t="shared" si="34"/>
        <v>0</v>
      </c>
      <c r="Z64" s="31">
        <f t="shared" si="34"/>
        <v>0</v>
      </c>
      <c r="AA64" s="31">
        <f t="shared" si="34"/>
        <v>0</v>
      </c>
      <c r="AB64" s="31">
        <f t="shared" si="34"/>
        <v>0</v>
      </c>
      <c r="AC64" s="31">
        <f t="shared" si="34"/>
        <v>0</v>
      </c>
    </row>
    <row r="65" spans="2:29" s="32" customFormat="1" ht="12" hidden="1" x14ac:dyDescent="0.25">
      <c r="B65" s="34">
        <f t="shared" si="36"/>
        <v>6</v>
      </c>
      <c r="C65" s="31"/>
      <c r="D65" s="31">
        <f t="shared" si="35"/>
        <v>0</v>
      </c>
      <c r="E65" s="31">
        <f t="shared" si="34"/>
        <v>0</v>
      </c>
      <c r="F65" s="31">
        <f t="shared" si="34"/>
        <v>0</v>
      </c>
      <c r="G65" s="31">
        <f t="shared" si="34"/>
        <v>0</v>
      </c>
      <c r="H65" s="31">
        <f t="shared" si="34"/>
        <v>0</v>
      </c>
      <c r="I65" s="31">
        <f t="shared" si="34"/>
        <v>0</v>
      </c>
      <c r="J65" s="31">
        <f t="shared" si="34"/>
        <v>0</v>
      </c>
      <c r="K65" s="31">
        <f t="shared" si="34"/>
        <v>0</v>
      </c>
      <c r="L65" s="31">
        <f t="shared" si="34"/>
        <v>0</v>
      </c>
      <c r="M65" s="31">
        <f t="shared" si="34"/>
        <v>0</v>
      </c>
      <c r="N65" s="31"/>
      <c r="O65" s="31">
        <f t="shared" si="34"/>
        <v>0</v>
      </c>
      <c r="P65" s="31">
        <f t="shared" si="34"/>
        <v>0</v>
      </c>
      <c r="Q65" s="31">
        <f t="shared" si="34"/>
        <v>0</v>
      </c>
      <c r="R65" s="31">
        <f t="shared" si="34"/>
        <v>0</v>
      </c>
      <c r="S65" s="31">
        <f t="shared" si="34"/>
        <v>0</v>
      </c>
      <c r="T65" s="31">
        <f t="shared" si="34"/>
        <v>0</v>
      </c>
      <c r="U65" s="31">
        <f t="shared" si="34"/>
        <v>0</v>
      </c>
      <c r="V65" s="31">
        <f t="shared" si="34"/>
        <v>0</v>
      </c>
      <c r="W65" s="31">
        <f t="shared" si="34"/>
        <v>0</v>
      </c>
      <c r="X65" s="31">
        <f t="shared" si="34"/>
        <v>0</v>
      </c>
      <c r="Y65" s="31">
        <f t="shared" si="34"/>
        <v>0</v>
      </c>
      <c r="Z65" s="31">
        <f t="shared" si="34"/>
        <v>0</v>
      </c>
      <c r="AA65" s="31">
        <f t="shared" si="34"/>
        <v>0</v>
      </c>
      <c r="AB65" s="31">
        <f t="shared" si="34"/>
        <v>0</v>
      </c>
      <c r="AC65" s="31">
        <f t="shared" si="34"/>
        <v>0</v>
      </c>
    </row>
    <row r="66" spans="2:29" s="32" customFormat="1" ht="12" hidden="1" x14ac:dyDescent="0.25">
      <c r="B66" s="34">
        <f t="shared" si="36"/>
        <v>7</v>
      </c>
      <c r="C66" s="33"/>
      <c r="D66" s="31">
        <f t="shared" si="35"/>
        <v>0</v>
      </c>
      <c r="E66" s="31">
        <f t="shared" si="34"/>
        <v>0</v>
      </c>
      <c r="F66" s="31">
        <f t="shared" si="34"/>
        <v>0</v>
      </c>
      <c r="G66" s="31">
        <f t="shared" si="34"/>
        <v>0</v>
      </c>
      <c r="H66" s="31">
        <f t="shared" si="34"/>
        <v>0</v>
      </c>
      <c r="I66" s="31">
        <f t="shared" si="34"/>
        <v>0</v>
      </c>
      <c r="J66" s="31">
        <f t="shared" si="34"/>
        <v>0</v>
      </c>
      <c r="K66" s="31">
        <f t="shared" si="34"/>
        <v>0</v>
      </c>
      <c r="L66" s="31">
        <f t="shared" si="34"/>
        <v>0</v>
      </c>
      <c r="M66" s="31">
        <f t="shared" si="34"/>
        <v>0</v>
      </c>
      <c r="N66" s="31"/>
      <c r="O66" s="31">
        <f t="shared" si="34"/>
        <v>0</v>
      </c>
      <c r="P66" s="31">
        <f t="shared" si="34"/>
        <v>0</v>
      </c>
      <c r="Q66" s="31">
        <f t="shared" si="34"/>
        <v>0</v>
      </c>
      <c r="R66" s="31">
        <f t="shared" si="34"/>
        <v>0</v>
      </c>
      <c r="S66" s="31">
        <f t="shared" si="34"/>
        <v>0</v>
      </c>
      <c r="T66" s="31">
        <f t="shared" si="34"/>
        <v>0</v>
      </c>
      <c r="U66" s="31">
        <f t="shared" si="34"/>
        <v>0</v>
      </c>
      <c r="V66" s="31">
        <f t="shared" si="34"/>
        <v>0</v>
      </c>
      <c r="W66" s="31">
        <f t="shared" si="34"/>
        <v>0</v>
      </c>
      <c r="X66" s="31">
        <f t="shared" si="34"/>
        <v>0</v>
      </c>
      <c r="Y66" s="31">
        <f t="shared" si="34"/>
        <v>0</v>
      </c>
      <c r="Z66" s="31">
        <f t="shared" si="34"/>
        <v>0</v>
      </c>
      <c r="AA66" s="31">
        <f t="shared" si="34"/>
        <v>0</v>
      </c>
      <c r="AB66" s="31">
        <f t="shared" si="34"/>
        <v>0</v>
      </c>
      <c r="AC66" s="31">
        <f t="shared" si="34"/>
        <v>0</v>
      </c>
    </row>
    <row r="67" spans="2:29" s="32" customFormat="1" ht="12" hidden="1" x14ac:dyDescent="0.25">
      <c r="B67" s="34">
        <f t="shared" si="36"/>
        <v>8</v>
      </c>
      <c r="C67" s="33"/>
      <c r="D67" s="31">
        <f t="shared" si="35"/>
        <v>0</v>
      </c>
      <c r="E67" s="31">
        <f t="shared" si="34"/>
        <v>0</v>
      </c>
      <c r="F67" s="31">
        <f t="shared" si="34"/>
        <v>0</v>
      </c>
      <c r="G67" s="31">
        <f t="shared" si="34"/>
        <v>0</v>
      </c>
      <c r="H67" s="31">
        <f t="shared" si="34"/>
        <v>0</v>
      </c>
      <c r="I67" s="31">
        <f t="shared" si="34"/>
        <v>0</v>
      </c>
      <c r="J67" s="31">
        <f t="shared" si="34"/>
        <v>0</v>
      </c>
      <c r="K67" s="31">
        <f t="shared" si="34"/>
        <v>0</v>
      </c>
      <c r="L67" s="31">
        <f t="shared" si="34"/>
        <v>0</v>
      </c>
      <c r="M67" s="31">
        <f t="shared" si="34"/>
        <v>0</v>
      </c>
      <c r="N67" s="31"/>
      <c r="O67" s="31">
        <f t="shared" si="34"/>
        <v>0</v>
      </c>
      <c r="P67" s="31">
        <f t="shared" si="34"/>
        <v>0</v>
      </c>
      <c r="Q67" s="31">
        <f t="shared" si="34"/>
        <v>0</v>
      </c>
      <c r="R67" s="31">
        <f t="shared" si="34"/>
        <v>0</v>
      </c>
      <c r="S67" s="31">
        <f t="shared" si="34"/>
        <v>0</v>
      </c>
      <c r="T67" s="31">
        <f t="shared" si="34"/>
        <v>0</v>
      </c>
      <c r="U67" s="31">
        <f t="shared" si="34"/>
        <v>0</v>
      </c>
      <c r="V67" s="31">
        <f t="shared" si="34"/>
        <v>0</v>
      </c>
      <c r="W67" s="31">
        <f t="shared" si="34"/>
        <v>0</v>
      </c>
      <c r="X67" s="31">
        <f t="shared" si="34"/>
        <v>0</v>
      </c>
      <c r="Y67" s="31">
        <f t="shared" si="34"/>
        <v>0</v>
      </c>
      <c r="Z67" s="31">
        <f t="shared" si="34"/>
        <v>0</v>
      </c>
      <c r="AA67" s="31">
        <f t="shared" si="34"/>
        <v>0</v>
      </c>
      <c r="AB67" s="31">
        <f t="shared" si="34"/>
        <v>0</v>
      </c>
      <c r="AC67" s="31">
        <f t="shared" si="34"/>
        <v>0</v>
      </c>
    </row>
    <row r="68" spans="2:29" s="32" customFormat="1" ht="12" hidden="1" x14ac:dyDescent="0.25">
      <c r="B68" s="34">
        <f t="shared" si="36"/>
        <v>9</v>
      </c>
      <c r="C68" s="33"/>
      <c r="D68" s="31">
        <f t="shared" si="35"/>
        <v>0</v>
      </c>
      <c r="E68" s="31">
        <f t="shared" si="34"/>
        <v>0</v>
      </c>
      <c r="F68" s="31">
        <f t="shared" si="34"/>
        <v>0</v>
      </c>
      <c r="G68" s="31">
        <f t="shared" si="34"/>
        <v>0</v>
      </c>
      <c r="H68" s="31">
        <f t="shared" si="34"/>
        <v>0</v>
      </c>
      <c r="I68" s="31">
        <f t="shared" si="34"/>
        <v>0</v>
      </c>
      <c r="J68" s="31">
        <f t="shared" si="34"/>
        <v>0</v>
      </c>
      <c r="K68" s="31">
        <f t="shared" si="34"/>
        <v>0</v>
      </c>
      <c r="L68" s="31">
        <f t="shared" si="34"/>
        <v>0</v>
      </c>
      <c r="M68" s="31">
        <f t="shared" si="34"/>
        <v>0</v>
      </c>
      <c r="N68" s="31"/>
      <c r="O68" s="31">
        <f t="shared" si="34"/>
        <v>0</v>
      </c>
      <c r="P68" s="31">
        <f t="shared" si="34"/>
        <v>0</v>
      </c>
      <c r="Q68" s="31">
        <f t="shared" si="34"/>
        <v>0</v>
      </c>
      <c r="R68" s="31">
        <f t="shared" si="34"/>
        <v>0</v>
      </c>
      <c r="S68" s="31">
        <f t="shared" si="34"/>
        <v>0</v>
      </c>
      <c r="T68" s="31">
        <f t="shared" si="34"/>
        <v>0</v>
      </c>
      <c r="U68" s="31">
        <f t="shared" si="34"/>
        <v>0</v>
      </c>
      <c r="V68" s="31">
        <f t="shared" si="34"/>
        <v>0</v>
      </c>
      <c r="W68" s="31">
        <f t="shared" si="34"/>
        <v>0</v>
      </c>
      <c r="X68" s="31">
        <f t="shared" si="34"/>
        <v>0</v>
      </c>
      <c r="Y68" s="31">
        <f t="shared" si="34"/>
        <v>0</v>
      </c>
      <c r="Z68" s="31">
        <f t="shared" si="34"/>
        <v>0</v>
      </c>
      <c r="AA68" s="31">
        <f t="shared" si="34"/>
        <v>0</v>
      </c>
      <c r="AB68" s="31">
        <f t="shared" si="34"/>
        <v>0</v>
      </c>
      <c r="AC68" s="31">
        <f t="shared" si="34"/>
        <v>0</v>
      </c>
    </row>
    <row r="69" spans="2:29" s="32" customFormat="1" ht="12" hidden="1" x14ac:dyDescent="0.25">
      <c r="B69" s="34">
        <f t="shared" si="36"/>
        <v>10</v>
      </c>
      <c r="C69" s="33"/>
      <c r="D69" s="31">
        <f t="shared" si="35"/>
        <v>0</v>
      </c>
      <c r="E69" s="31">
        <f t="shared" si="34"/>
        <v>0</v>
      </c>
      <c r="F69" s="31">
        <f t="shared" si="34"/>
        <v>0</v>
      </c>
      <c r="G69" s="31">
        <f t="shared" si="34"/>
        <v>0</v>
      </c>
      <c r="H69" s="31">
        <f t="shared" si="34"/>
        <v>0</v>
      </c>
      <c r="I69" s="31">
        <f t="shared" si="34"/>
        <v>0</v>
      </c>
      <c r="J69" s="31">
        <f t="shared" si="34"/>
        <v>0</v>
      </c>
      <c r="K69" s="31">
        <f t="shared" si="34"/>
        <v>0</v>
      </c>
      <c r="L69" s="31">
        <f t="shared" si="34"/>
        <v>0</v>
      </c>
      <c r="M69" s="31">
        <f t="shared" si="34"/>
        <v>0</v>
      </c>
      <c r="N69" s="31"/>
      <c r="O69" s="31">
        <f t="shared" si="34"/>
        <v>0</v>
      </c>
      <c r="P69" s="31">
        <f t="shared" si="34"/>
        <v>0</v>
      </c>
      <c r="Q69" s="31">
        <f t="shared" si="34"/>
        <v>0</v>
      </c>
      <c r="R69" s="31">
        <f t="shared" si="34"/>
        <v>0</v>
      </c>
      <c r="S69" s="31">
        <f t="shared" si="34"/>
        <v>0</v>
      </c>
      <c r="T69" s="31">
        <f t="shared" si="34"/>
        <v>0</v>
      </c>
      <c r="U69" s="31">
        <f t="shared" si="34"/>
        <v>0</v>
      </c>
      <c r="V69" s="31">
        <f t="shared" si="34"/>
        <v>0</v>
      </c>
      <c r="W69" s="31">
        <f t="shared" si="34"/>
        <v>0</v>
      </c>
      <c r="X69" s="31">
        <f t="shared" si="34"/>
        <v>0</v>
      </c>
      <c r="Y69" s="31">
        <f t="shared" si="34"/>
        <v>0</v>
      </c>
      <c r="Z69" s="31">
        <f t="shared" si="34"/>
        <v>0</v>
      </c>
      <c r="AA69" s="31">
        <f t="shared" si="34"/>
        <v>0</v>
      </c>
      <c r="AB69" s="31">
        <f t="shared" si="34"/>
        <v>0</v>
      </c>
      <c r="AC69" s="31">
        <f t="shared" si="34"/>
        <v>0</v>
      </c>
    </row>
    <row r="70" spans="2:29" hidden="1" x14ac:dyDescent="0.3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2:29" s="2" customFormat="1" hidden="1" x14ac:dyDescent="0.3">
      <c r="B71" s="25" t="s">
        <v>24</v>
      </c>
      <c r="C71" s="29"/>
      <c r="D71" s="29">
        <f>SUM(D72:D82)</f>
        <v>4000</v>
      </c>
      <c r="E71" s="29">
        <f t="shared" ref="E71:AC71" si="37">SUM(E72:E82)</f>
        <v>3800.2355985161071</v>
      </c>
      <c r="F71" s="29">
        <f t="shared" si="37"/>
        <v>3592.4806209728595</v>
      </c>
      <c r="G71" s="29">
        <f t="shared" si="37"/>
        <v>3376.4154443278803</v>
      </c>
      <c r="H71" s="29">
        <f>SUM(H72:H82)</f>
        <v>3151.7076606171026</v>
      </c>
      <c r="I71" s="29">
        <f t="shared" si="37"/>
        <v>2918.0115655578934</v>
      </c>
      <c r="J71" s="29">
        <f t="shared" si="37"/>
        <v>2674.967626696317</v>
      </c>
      <c r="K71" s="29">
        <f t="shared" si="37"/>
        <v>2422.2019302802764</v>
      </c>
      <c r="L71" s="29">
        <f t="shared" si="37"/>
        <v>2159.3256060075951</v>
      </c>
      <c r="M71" s="29">
        <f t="shared" si="37"/>
        <v>1885.9342287640061</v>
      </c>
      <c r="N71" s="29"/>
      <c r="O71" s="29">
        <f t="shared" si="37"/>
        <v>1601.6071964306734</v>
      </c>
      <c r="P71" s="29">
        <f t="shared" si="37"/>
        <v>1305.9070828040078</v>
      </c>
      <c r="Q71" s="29">
        <f t="shared" si="37"/>
        <v>998.37896463227537</v>
      </c>
      <c r="R71" s="29">
        <f t="shared" si="37"/>
        <v>678.54972173367355</v>
      </c>
      <c r="S71" s="29">
        <f t="shared" si="37"/>
        <v>345.9273091191277</v>
      </c>
      <c r="T71" s="29">
        <f t="shared" si="37"/>
        <v>0</v>
      </c>
      <c r="U71" s="29">
        <f t="shared" si="37"/>
        <v>0</v>
      </c>
      <c r="V71" s="29">
        <f t="shared" si="37"/>
        <v>0</v>
      </c>
      <c r="W71" s="29">
        <f t="shared" si="37"/>
        <v>0</v>
      </c>
      <c r="X71" s="29">
        <f t="shared" si="37"/>
        <v>0</v>
      </c>
      <c r="Y71" s="29">
        <f t="shared" si="37"/>
        <v>0</v>
      </c>
      <c r="Z71" s="29">
        <f t="shared" si="37"/>
        <v>0</v>
      </c>
      <c r="AA71" s="29">
        <f t="shared" si="37"/>
        <v>0</v>
      </c>
      <c r="AB71" s="29">
        <f t="shared" si="37"/>
        <v>0</v>
      </c>
      <c r="AC71" s="29">
        <f t="shared" si="37"/>
        <v>0</v>
      </c>
    </row>
    <row r="72" spans="2:29" s="32" customFormat="1" ht="12" hidden="1" x14ac:dyDescent="0.25">
      <c r="B72" s="34">
        <v>0</v>
      </c>
      <c r="C72" s="31"/>
      <c r="D72" s="31">
        <f>IF(D$41&lt;=$B72,0,IF(D$41&gt;$B72+$C$12,0,IPMT($C$13,D$41-$B72,$C$12,-SUMIF($C$19:$M$19,$B72,$C$25:$M$25))))</f>
        <v>4000</v>
      </c>
      <c r="E72" s="31">
        <f t="shared" ref="E72:AC82" si="38">IF(E$41&lt;=$B72,0,IF(E$41&gt;$B72+$C$12,0,IPMT($C$13,E$41-$B72,$C$12,-SUMIF($C$19:$M$19,$B72,$C$25:$M$25))))</f>
        <v>3800.2355985161071</v>
      </c>
      <c r="F72" s="31">
        <f t="shared" si="38"/>
        <v>3592.4806209728595</v>
      </c>
      <c r="G72" s="31">
        <f t="shared" si="38"/>
        <v>3376.4154443278803</v>
      </c>
      <c r="H72" s="31">
        <f t="shared" si="38"/>
        <v>3151.7076606171026</v>
      </c>
      <c r="I72" s="31">
        <f t="shared" si="38"/>
        <v>2918.0115655578934</v>
      </c>
      <c r="J72" s="31">
        <f t="shared" si="38"/>
        <v>2674.967626696317</v>
      </c>
      <c r="K72" s="31">
        <f t="shared" si="38"/>
        <v>2422.2019302802764</v>
      </c>
      <c r="L72" s="31">
        <f t="shared" si="38"/>
        <v>2159.3256060075951</v>
      </c>
      <c r="M72" s="31">
        <f t="shared" si="38"/>
        <v>1885.9342287640061</v>
      </c>
      <c r="N72" s="31"/>
      <c r="O72" s="31">
        <f t="shared" si="38"/>
        <v>1601.6071964306734</v>
      </c>
      <c r="P72" s="31">
        <f t="shared" si="38"/>
        <v>1305.9070828040078</v>
      </c>
      <c r="Q72" s="31">
        <f t="shared" si="38"/>
        <v>998.37896463227537</v>
      </c>
      <c r="R72" s="31">
        <f t="shared" si="38"/>
        <v>678.54972173367355</v>
      </c>
      <c r="S72" s="31">
        <f t="shared" si="38"/>
        <v>345.9273091191277</v>
      </c>
      <c r="T72" s="31">
        <f t="shared" si="38"/>
        <v>0</v>
      </c>
      <c r="U72" s="31">
        <f t="shared" si="38"/>
        <v>0</v>
      </c>
      <c r="V72" s="31">
        <f t="shared" si="38"/>
        <v>0</v>
      </c>
      <c r="W72" s="31">
        <f t="shared" si="38"/>
        <v>0</v>
      </c>
      <c r="X72" s="31">
        <f t="shared" si="38"/>
        <v>0</v>
      </c>
      <c r="Y72" s="31">
        <f t="shared" si="38"/>
        <v>0</v>
      </c>
      <c r="Z72" s="31">
        <f t="shared" si="38"/>
        <v>0</v>
      </c>
      <c r="AA72" s="31">
        <f t="shared" si="38"/>
        <v>0</v>
      </c>
      <c r="AB72" s="31">
        <f t="shared" si="38"/>
        <v>0</v>
      </c>
      <c r="AC72" s="31">
        <f t="shared" si="38"/>
        <v>0</v>
      </c>
    </row>
    <row r="73" spans="2:29" s="32" customFormat="1" ht="12" hidden="1" x14ac:dyDescent="0.25">
      <c r="B73" s="34">
        <f>B72+1</f>
        <v>1</v>
      </c>
      <c r="C73" s="31"/>
      <c r="D73" s="31">
        <f t="shared" ref="D73:T82" si="39">IF(D$41&lt;=$B73,0,IF(D$41&gt;$B73+$C$12,0,IPMT($C$13,D$41-$B73,$C$12,-SUMIF($C$19:$M$19,$B73,$C$25:$M$25))))</f>
        <v>0</v>
      </c>
      <c r="E73" s="31">
        <f t="shared" si="39"/>
        <v>0</v>
      </c>
      <c r="F73" s="31">
        <f t="shared" si="39"/>
        <v>0</v>
      </c>
      <c r="G73" s="31">
        <f t="shared" si="39"/>
        <v>0</v>
      </c>
      <c r="H73" s="31">
        <f t="shared" si="39"/>
        <v>0</v>
      </c>
      <c r="I73" s="31">
        <f t="shared" si="39"/>
        <v>0</v>
      </c>
      <c r="J73" s="31">
        <f t="shared" si="39"/>
        <v>0</v>
      </c>
      <c r="K73" s="31">
        <f t="shared" si="39"/>
        <v>0</v>
      </c>
      <c r="L73" s="31">
        <f t="shared" si="39"/>
        <v>0</v>
      </c>
      <c r="M73" s="31">
        <f t="shared" si="39"/>
        <v>0</v>
      </c>
      <c r="N73" s="31"/>
      <c r="O73" s="31">
        <f t="shared" si="39"/>
        <v>0</v>
      </c>
      <c r="P73" s="31">
        <f t="shared" si="39"/>
        <v>0</v>
      </c>
      <c r="Q73" s="31">
        <f t="shared" si="39"/>
        <v>0</v>
      </c>
      <c r="R73" s="31">
        <f t="shared" si="39"/>
        <v>0</v>
      </c>
      <c r="S73" s="31">
        <f t="shared" si="39"/>
        <v>0</v>
      </c>
      <c r="T73" s="31">
        <f t="shared" si="39"/>
        <v>0</v>
      </c>
      <c r="U73" s="31">
        <f t="shared" si="38"/>
        <v>0</v>
      </c>
      <c r="V73" s="31">
        <f t="shared" si="38"/>
        <v>0</v>
      </c>
      <c r="W73" s="31">
        <f t="shared" si="38"/>
        <v>0</v>
      </c>
      <c r="X73" s="31">
        <f t="shared" si="38"/>
        <v>0</v>
      </c>
      <c r="Y73" s="31">
        <f t="shared" si="38"/>
        <v>0</v>
      </c>
      <c r="Z73" s="31">
        <f t="shared" si="38"/>
        <v>0</v>
      </c>
      <c r="AA73" s="31">
        <f t="shared" si="38"/>
        <v>0</v>
      </c>
      <c r="AB73" s="31">
        <f t="shared" si="38"/>
        <v>0</v>
      </c>
      <c r="AC73" s="31">
        <f t="shared" si="38"/>
        <v>0</v>
      </c>
    </row>
    <row r="74" spans="2:29" s="32" customFormat="1" ht="12" hidden="1" x14ac:dyDescent="0.25">
      <c r="B74" s="34">
        <f t="shared" ref="B74:B82" si="40">B73+1</f>
        <v>2</v>
      </c>
      <c r="C74" s="31"/>
      <c r="D74" s="31">
        <f t="shared" si="39"/>
        <v>0</v>
      </c>
      <c r="E74" s="31">
        <f t="shared" si="38"/>
        <v>0</v>
      </c>
      <c r="F74" s="31">
        <f t="shared" si="38"/>
        <v>0</v>
      </c>
      <c r="G74" s="31">
        <f t="shared" si="38"/>
        <v>0</v>
      </c>
      <c r="H74" s="31">
        <f t="shared" si="38"/>
        <v>0</v>
      </c>
      <c r="I74" s="31">
        <f t="shared" si="38"/>
        <v>0</v>
      </c>
      <c r="J74" s="31">
        <f t="shared" si="38"/>
        <v>0</v>
      </c>
      <c r="K74" s="31">
        <f t="shared" si="38"/>
        <v>0</v>
      </c>
      <c r="L74" s="31">
        <f t="shared" si="38"/>
        <v>0</v>
      </c>
      <c r="M74" s="31">
        <f t="shared" si="38"/>
        <v>0</v>
      </c>
      <c r="N74" s="31"/>
      <c r="O74" s="31">
        <f t="shared" si="38"/>
        <v>0</v>
      </c>
      <c r="P74" s="31">
        <f t="shared" si="38"/>
        <v>0</v>
      </c>
      <c r="Q74" s="31">
        <f t="shared" si="38"/>
        <v>0</v>
      </c>
      <c r="R74" s="31">
        <f t="shared" si="38"/>
        <v>0</v>
      </c>
      <c r="S74" s="31">
        <f t="shared" si="38"/>
        <v>0</v>
      </c>
      <c r="T74" s="31">
        <f t="shared" si="38"/>
        <v>0</v>
      </c>
      <c r="U74" s="31">
        <f t="shared" si="38"/>
        <v>0</v>
      </c>
      <c r="V74" s="31">
        <f t="shared" si="38"/>
        <v>0</v>
      </c>
      <c r="W74" s="31">
        <f t="shared" si="38"/>
        <v>0</v>
      </c>
      <c r="X74" s="31">
        <f t="shared" si="38"/>
        <v>0</v>
      </c>
      <c r="Y74" s="31">
        <f t="shared" si="38"/>
        <v>0</v>
      </c>
      <c r="Z74" s="31">
        <f t="shared" si="38"/>
        <v>0</v>
      </c>
      <c r="AA74" s="31">
        <f t="shared" si="38"/>
        <v>0</v>
      </c>
      <c r="AB74" s="31">
        <f t="shared" si="38"/>
        <v>0</v>
      </c>
      <c r="AC74" s="31">
        <f t="shared" si="38"/>
        <v>0</v>
      </c>
    </row>
    <row r="75" spans="2:29" s="32" customFormat="1" ht="12" hidden="1" x14ac:dyDescent="0.25">
      <c r="B75" s="34">
        <f t="shared" si="40"/>
        <v>3</v>
      </c>
      <c r="C75" s="31"/>
      <c r="D75" s="31">
        <f t="shared" si="39"/>
        <v>0</v>
      </c>
      <c r="E75" s="31">
        <f t="shared" si="38"/>
        <v>0</v>
      </c>
      <c r="F75" s="31">
        <f t="shared" si="38"/>
        <v>0</v>
      </c>
      <c r="G75" s="31">
        <f t="shared" si="38"/>
        <v>0</v>
      </c>
      <c r="H75" s="31">
        <f t="shared" si="38"/>
        <v>0</v>
      </c>
      <c r="I75" s="31">
        <f t="shared" si="38"/>
        <v>0</v>
      </c>
      <c r="J75" s="31">
        <f t="shared" si="38"/>
        <v>0</v>
      </c>
      <c r="K75" s="31">
        <f t="shared" si="38"/>
        <v>0</v>
      </c>
      <c r="L75" s="31">
        <f t="shared" si="38"/>
        <v>0</v>
      </c>
      <c r="M75" s="31">
        <f t="shared" si="38"/>
        <v>0</v>
      </c>
      <c r="N75" s="31"/>
      <c r="O75" s="31">
        <f t="shared" si="38"/>
        <v>0</v>
      </c>
      <c r="P75" s="31">
        <f t="shared" si="38"/>
        <v>0</v>
      </c>
      <c r="Q75" s="31">
        <f t="shared" si="38"/>
        <v>0</v>
      </c>
      <c r="R75" s="31">
        <f t="shared" si="38"/>
        <v>0</v>
      </c>
      <c r="S75" s="31">
        <f t="shared" si="38"/>
        <v>0</v>
      </c>
      <c r="T75" s="31">
        <f t="shared" si="38"/>
        <v>0</v>
      </c>
      <c r="U75" s="31">
        <f t="shared" si="38"/>
        <v>0</v>
      </c>
      <c r="V75" s="31">
        <f t="shared" si="38"/>
        <v>0</v>
      </c>
      <c r="W75" s="31">
        <f t="shared" si="38"/>
        <v>0</v>
      </c>
      <c r="X75" s="31">
        <f t="shared" si="38"/>
        <v>0</v>
      </c>
      <c r="Y75" s="31">
        <f t="shared" si="38"/>
        <v>0</v>
      </c>
      <c r="Z75" s="31">
        <f t="shared" si="38"/>
        <v>0</v>
      </c>
      <c r="AA75" s="31">
        <f t="shared" si="38"/>
        <v>0</v>
      </c>
      <c r="AB75" s="31">
        <f t="shared" si="38"/>
        <v>0</v>
      </c>
      <c r="AC75" s="31">
        <f t="shared" si="38"/>
        <v>0</v>
      </c>
    </row>
    <row r="76" spans="2:29" s="32" customFormat="1" ht="12" hidden="1" x14ac:dyDescent="0.25">
      <c r="B76" s="34">
        <f t="shared" si="40"/>
        <v>4</v>
      </c>
      <c r="C76" s="31"/>
      <c r="D76" s="31">
        <f t="shared" si="39"/>
        <v>0</v>
      </c>
      <c r="E76" s="31">
        <f t="shared" si="38"/>
        <v>0</v>
      </c>
      <c r="F76" s="31">
        <f t="shared" si="38"/>
        <v>0</v>
      </c>
      <c r="G76" s="31">
        <f t="shared" si="38"/>
        <v>0</v>
      </c>
      <c r="H76" s="31">
        <f t="shared" si="38"/>
        <v>0</v>
      </c>
      <c r="I76" s="31">
        <f t="shared" si="38"/>
        <v>0</v>
      </c>
      <c r="J76" s="31">
        <f t="shared" si="38"/>
        <v>0</v>
      </c>
      <c r="K76" s="31">
        <f t="shared" si="38"/>
        <v>0</v>
      </c>
      <c r="L76" s="31">
        <f t="shared" si="38"/>
        <v>0</v>
      </c>
      <c r="M76" s="31">
        <f t="shared" si="38"/>
        <v>0</v>
      </c>
      <c r="N76" s="31"/>
      <c r="O76" s="31">
        <f t="shared" si="38"/>
        <v>0</v>
      </c>
      <c r="P76" s="31">
        <f t="shared" si="38"/>
        <v>0</v>
      </c>
      <c r="Q76" s="31">
        <f t="shared" si="38"/>
        <v>0</v>
      </c>
      <c r="R76" s="31">
        <f t="shared" si="38"/>
        <v>0</v>
      </c>
      <c r="S76" s="31">
        <f t="shared" si="38"/>
        <v>0</v>
      </c>
      <c r="T76" s="31">
        <f t="shared" si="38"/>
        <v>0</v>
      </c>
      <c r="U76" s="31">
        <f t="shared" si="38"/>
        <v>0</v>
      </c>
      <c r="V76" s="31">
        <f t="shared" si="38"/>
        <v>0</v>
      </c>
      <c r="W76" s="31">
        <f t="shared" si="38"/>
        <v>0</v>
      </c>
      <c r="X76" s="31">
        <f t="shared" si="38"/>
        <v>0</v>
      </c>
      <c r="Y76" s="31">
        <f t="shared" si="38"/>
        <v>0</v>
      </c>
      <c r="Z76" s="31">
        <f t="shared" si="38"/>
        <v>0</v>
      </c>
      <c r="AA76" s="31">
        <f t="shared" si="38"/>
        <v>0</v>
      </c>
      <c r="AB76" s="31">
        <f t="shared" si="38"/>
        <v>0</v>
      </c>
      <c r="AC76" s="31">
        <f t="shared" si="38"/>
        <v>0</v>
      </c>
    </row>
    <row r="77" spans="2:29" s="32" customFormat="1" ht="12" hidden="1" x14ac:dyDescent="0.25">
      <c r="B77" s="34">
        <f t="shared" si="40"/>
        <v>5</v>
      </c>
      <c r="C77" s="31"/>
      <c r="D77" s="31">
        <f t="shared" si="39"/>
        <v>0</v>
      </c>
      <c r="E77" s="31">
        <f t="shared" si="38"/>
        <v>0</v>
      </c>
      <c r="F77" s="31">
        <f t="shared" si="38"/>
        <v>0</v>
      </c>
      <c r="G77" s="31">
        <f t="shared" si="38"/>
        <v>0</v>
      </c>
      <c r="H77" s="31">
        <f t="shared" si="38"/>
        <v>0</v>
      </c>
      <c r="I77" s="31">
        <f t="shared" si="38"/>
        <v>0</v>
      </c>
      <c r="J77" s="31">
        <f t="shared" si="38"/>
        <v>0</v>
      </c>
      <c r="K77" s="31">
        <f t="shared" si="38"/>
        <v>0</v>
      </c>
      <c r="L77" s="31">
        <f t="shared" si="38"/>
        <v>0</v>
      </c>
      <c r="M77" s="31">
        <f t="shared" si="38"/>
        <v>0</v>
      </c>
      <c r="N77" s="31"/>
      <c r="O77" s="31">
        <f t="shared" si="38"/>
        <v>0</v>
      </c>
      <c r="P77" s="31">
        <f t="shared" si="38"/>
        <v>0</v>
      </c>
      <c r="Q77" s="31">
        <f t="shared" si="38"/>
        <v>0</v>
      </c>
      <c r="R77" s="31">
        <f t="shared" si="38"/>
        <v>0</v>
      </c>
      <c r="S77" s="31">
        <f t="shared" si="38"/>
        <v>0</v>
      </c>
      <c r="T77" s="31">
        <f t="shared" si="38"/>
        <v>0</v>
      </c>
      <c r="U77" s="31">
        <f t="shared" si="38"/>
        <v>0</v>
      </c>
      <c r="V77" s="31">
        <f t="shared" si="38"/>
        <v>0</v>
      </c>
      <c r="W77" s="31">
        <f t="shared" si="38"/>
        <v>0</v>
      </c>
      <c r="X77" s="31">
        <f t="shared" si="38"/>
        <v>0</v>
      </c>
      <c r="Y77" s="31">
        <f t="shared" si="38"/>
        <v>0</v>
      </c>
      <c r="Z77" s="31">
        <f t="shared" si="38"/>
        <v>0</v>
      </c>
      <c r="AA77" s="31">
        <f t="shared" si="38"/>
        <v>0</v>
      </c>
      <c r="AB77" s="31">
        <f t="shared" si="38"/>
        <v>0</v>
      </c>
      <c r="AC77" s="31">
        <f t="shared" si="38"/>
        <v>0</v>
      </c>
    </row>
    <row r="78" spans="2:29" s="32" customFormat="1" ht="12" hidden="1" x14ac:dyDescent="0.25">
      <c r="B78" s="34">
        <f t="shared" si="40"/>
        <v>6</v>
      </c>
      <c r="C78" s="31"/>
      <c r="D78" s="31">
        <f t="shared" si="39"/>
        <v>0</v>
      </c>
      <c r="E78" s="31">
        <f t="shared" si="38"/>
        <v>0</v>
      </c>
      <c r="F78" s="31">
        <f t="shared" si="38"/>
        <v>0</v>
      </c>
      <c r="G78" s="31">
        <f t="shared" si="38"/>
        <v>0</v>
      </c>
      <c r="H78" s="31">
        <f t="shared" si="38"/>
        <v>0</v>
      </c>
      <c r="I78" s="31">
        <f t="shared" si="38"/>
        <v>0</v>
      </c>
      <c r="J78" s="31">
        <f t="shared" si="38"/>
        <v>0</v>
      </c>
      <c r="K78" s="31">
        <f t="shared" si="38"/>
        <v>0</v>
      </c>
      <c r="L78" s="31">
        <f t="shared" si="38"/>
        <v>0</v>
      </c>
      <c r="M78" s="31">
        <f t="shared" si="38"/>
        <v>0</v>
      </c>
      <c r="N78" s="31"/>
      <c r="O78" s="31">
        <f t="shared" si="38"/>
        <v>0</v>
      </c>
      <c r="P78" s="31">
        <f t="shared" si="38"/>
        <v>0</v>
      </c>
      <c r="Q78" s="31">
        <f t="shared" si="38"/>
        <v>0</v>
      </c>
      <c r="R78" s="31">
        <f t="shared" si="38"/>
        <v>0</v>
      </c>
      <c r="S78" s="31">
        <f t="shared" si="38"/>
        <v>0</v>
      </c>
      <c r="T78" s="31">
        <f t="shared" si="38"/>
        <v>0</v>
      </c>
      <c r="U78" s="31">
        <f t="shared" si="38"/>
        <v>0</v>
      </c>
      <c r="V78" s="31">
        <f t="shared" si="38"/>
        <v>0</v>
      </c>
      <c r="W78" s="31">
        <f t="shared" si="38"/>
        <v>0</v>
      </c>
      <c r="X78" s="31">
        <f t="shared" si="38"/>
        <v>0</v>
      </c>
      <c r="Y78" s="31">
        <f t="shared" si="38"/>
        <v>0</v>
      </c>
      <c r="Z78" s="31">
        <f t="shared" si="38"/>
        <v>0</v>
      </c>
      <c r="AA78" s="31">
        <f t="shared" si="38"/>
        <v>0</v>
      </c>
      <c r="AB78" s="31">
        <f t="shared" si="38"/>
        <v>0</v>
      </c>
      <c r="AC78" s="31">
        <f t="shared" si="38"/>
        <v>0</v>
      </c>
    </row>
    <row r="79" spans="2:29" s="32" customFormat="1" ht="12" hidden="1" x14ac:dyDescent="0.25">
      <c r="B79" s="34">
        <f t="shared" si="40"/>
        <v>7</v>
      </c>
      <c r="C79" s="33"/>
      <c r="D79" s="31">
        <f t="shared" si="39"/>
        <v>0</v>
      </c>
      <c r="E79" s="31">
        <f t="shared" si="38"/>
        <v>0</v>
      </c>
      <c r="F79" s="31">
        <f t="shared" si="38"/>
        <v>0</v>
      </c>
      <c r="G79" s="31">
        <f t="shared" si="38"/>
        <v>0</v>
      </c>
      <c r="H79" s="31">
        <f t="shared" si="38"/>
        <v>0</v>
      </c>
      <c r="I79" s="31">
        <f t="shared" si="38"/>
        <v>0</v>
      </c>
      <c r="J79" s="31">
        <f t="shared" si="38"/>
        <v>0</v>
      </c>
      <c r="K79" s="31">
        <f t="shared" si="38"/>
        <v>0</v>
      </c>
      <c r="L79" s="31">
        <f t="shared" si="38"/>
        <v>0</v>
      </c>
      <c r="M79" s="31">
        <f t="shared" si="38"/>
        <v>0</v>
      </c>
      <c r="N79" s="31"/>
      <c r="O79" s="31">
        <f t="shared" si="38"/>
        <v>0</v>
      </c>
      <c r="P79" s="31">
        <f t="shared" si="38"/>
        <v>0</v>
      </c>
      <c r="Q79" s="31">
        <f t="shared" si="38"/>
        <v>0</v>
      </c>
      <c r="R79" s="31">
        <f t="shared" si="38"/>
        <v>0</v>
      </c>
      <c r="S79" s="31">
        <f t="shared" si="38"/>
        <v>0</v>
      </c>
      <c r="T79" s="31">
        <f t="shared" si="38"/>
        <v>0</v>
      </c>
      <c r="U79" s="31">
        <f t="shared" si="38"/>
        <v>0</v>
      </c>
      <c r="V79" s="31">
        <f t="shared" si="38"/>
        <v>0</v>
      </c>
      <c r="W79" s="31">
        <f t="shared" si="38"/>
        <v>0</v>
      </c>
      <c r="X79" s="31">
        <f t="shared" si="38"/>
        <v>0</v>
      </c>
      <c r="Y79" s="31">
        <f t="shared" si="38"/>
        <v>0</v>
      </c>
      <c r="Z79" s="31">
        <f t="shared" si="38"/>
        <v>0</v>
      </c>
      <c r="AA79" s="31">
        <f t="shared" si="38"/>
        <v>0</v>
      </c>
      <c r="AB79" s="31">
        <f t="shared" si="38"/>
        <v>0</v>
      </c>
      <c r="AC79" s="31">
        <f t="shared" si="38"/>
        <v>0</v>
      </c>
    </row>
    <row r="80" spans="2:29" s="32" customFormat="1" ht="12" hidden="1" x14ac:dyDescent="0.25">
      <c r="B80" s="34">
        <f t="shared" si="40"/>
        <v>8</v>
      </c>
      <c r="C80" s="33"/>
      <c r="D80" s="31">
        <f t="shared" si="39"/>
        <v>0</v>
      </c>
      <c r="E80" s="31">
        <f t="shared" si="38"/>
        <v>0</v>
      </c>
      <c r="F80" s="31">
        <f t="shared" si="38"/>
        <v>0</v>
      </c>
      <c r="G80" s="31">
        <f t="shared" si="38"/>
        <v>0</v>
      </c>
      <c r="H80" s="31">
        <f t="shared" si="38"/>
        <v>0</v>
      </c>
      <c r="I80" s="31">
        <f t="shared" si="38"/>
        <v>0</v>
      </c>
      <c r="J80" s="31">
        <f t="shared" si="38"/>
        <v>0</v>
      </c>
      <c r="K80" s="31">
        <f t="shared" si="38"/>
        <v>0</v>
      </c>
      <c r="L80" s="31">
        <f t="shared" si="38"/>
        <v>0</v>
      </c>
      <c r="M80" s="31">
        <f t="shared" si="38"/>
        <v>0</v>
      </c>
      <c r="N80" s="31"/>
      <c r="O80" s="31">
        <f t="shared" si="38"/>
        <v>0</v>
      </c>
      <c r="P80" s="31">
        <f t="shared" si="38"/>
        <v>0</v>
      </c>
      <c r="Q80" s="31">
        <f t="shared" si="38"/>
        <v>0</v>
      </c>
      <c r="R80" s="31">
        <f t="shared" si="38"/>
        <v>0</v>
      </c>
      <c r="S80" s="31">
        <f t="shared" si="38"/>
        <v>0</v>
      </c>
      <c r="T80" s="31">
        <f t="shared" si="38"/>
        <v>0</v>
      </c>
      <c r="U80" s="31">
        <f t="shared" si="38"/>
        <v>0</v>
      </c>
      <c r="V80" s="31">
        <f t="shared" si="38"/>
        <v>0</v>
      </c>
      <c r="W80" s="31">
        <f t="shared" si="38"/>
        <v>0</v>
      </c>
      <c r="X80" s="31">
        <f t="shared" si="38"/>
        <v>0</v>
      </c>
      <c r="Y80" s="31">
        <f t="shared" si="38"/>
        <v>0</v>
      </c>
      <c r="Z80" s="31">
        <f t="shared" si="38"/>
        <v>0</v>
      </c>
      <c r="AA80" s="31">
        <f t="shared" si="38"/>
        <v>0</v>
      </c>
      <c r="AB80" s="31">
        <f t="shared" si="38"/>
        <v>0</v>
      </c>
      <c r="AC80" s="31">
        <f t="shared" si="38"/>
        <v>0</v>
      </c>
    </row>
    <row r="81" spans="2:29" s="32" customFormat="1" ht="12" hidden="1" x14ac:dyDescent="0.25">
      <c r="B81" s="34">
        <f t="shared" si="40"/>
        <v>9</v>
      </c>
      <c r="C81" s="33"/>
      <c r="D81" s="31">
        <f t="shared" si="39"/>
        <v>0</v>
      </c>
      <c r="E81" s="31">
        <f t="shared" si="38"/>
        <v>0</v>
      </c>
      <c r="F81" s="31">
        <f t="shared" si="38"/>
        <v>0</v>
      </c>
      <c r="G81" s="31">
        <f t="shared" si="38"/>
        <v>0</v>
      </c>
      <c r="H81" s="31">
        <f t="shared" si="38"/>
        <v>0</v>
      </c>
      <c r="I81" s="31">
        <f t="shared" si="38"/>
        <v>0</v>
      </c>
      <c r="J81" s="31">
        <f t="shared" si="38"/>
        <v>0</v>
      </c>
      <c r="K81" s="31">
        <f t="shared" si="38"/>
        <v>0</v>
      </c>
      <c r="L81" s="31">
        <f t="shared" si="38"/>
        <v>0</v>
      </c>
      <c r="M81" s="31">
        <f t="shared" si="38"/>
        <v>0</v>
      </c>
      <c r="N81" s="31"/>
      <c r="O81" s="31">
        <f t="shared" si="38"/>
        <v>0</v>
      </c>
      <c r="P81" s="31">
        <f t="shared" si="38"/>
        <v>0</v>
      </c>
      <c r="Q81" s="31">
        <f t="shared" si="38"/>
        <v>0</v>
      </c>
      <c r="R81" s="31">
        <f t="shared" si="38"/>
        <v>0</v>
      </c>
      <c r="S81" s="31">
        <f t="shared" si="38"/>
        <v>0</v>
      </c>
      <c r="T81" s="31">
        <f t="shared" si="38"/>
        <v>0</v>
      </c>
      <c r="U81" s="31">
        <f t="shared" si="38"/>
        <v>0</v>
      </c>
      <c r="V81" s="31">
        <f t="shared" si="38"/>
        <v>0</v>
      </c>
      <c r="W81" s="31">
        <f t="shared" si="38"/>
        <v>0</v>
      </c>
      <c r="X81" s="31">
        <f t="shared" si="38"/>
        <v>0</v>
      </c>
      <c r="Y81" s="31">
        <f t="shared" si="38"/>
        <v>0</v>
      </c>
      <c r="Z81" s="31">
        <f t="shared" si="38"/>
        <v>0</v>
      </c>
      <c r="AA81" s="31">
        <f t="shared" si="38"/>
        <v>0</v>
      </c>
      <c r="AB81" s="31">
        <f t="shared" si="38"/>
        <v>0</v>
      </c>
      <c r="AC81" s="31">
        <f t="shared" si="38"/>
        <v>0</v>
      </c>
    </row>
    <row r="82" spans="2:29" s="32" customFormat="1" ht="12" hidden="1" x14ac:dyDescent="0.25">
      <c r="B82" s="34">
        <f t="shared" si="40"/>
        <v>10</v>
      </c>
      <c r="C82" s="33"/>
      <c r="D82" s="31">
        <f t="shared" si="39"/>
        <v>0</v>
      </c>
      <c r="E82" s="31">
        <f t="shared" si="38"/>
        <v>0</v>
      </c>
      <c r="F82" s="31">
        <f t="shared" si="38"/>
        <v>0</v>
      </c>
      <c r="G82" s="31">
        <f t="shared" si="38"/>
        <v>0</v>
      </c>
      <c r="H82" s="31">
        <f t="shared" si="38"/>
        <v>0</v>
      </c>
      <c r="I82" s="31">
        <f t="shared" si="38"/>
        <v>0</v>
      </c>
      <c r="J82" s="31">
        <f t="shared" si="38"/>
        <v>0</v>
      </c>
      <c r="K82" s="31">
        <f t="shared" si="38"/>
        <v>0</v>
      </c>
      <c r="L82" s="31">
        <f t="shared" si="38"/>
        <v>0</v>
      </c>
      <c r="M82" s="31">
        <f t="shared" si="38"/>
        <v>0</v>
      </c>
      <c r="N82" s="31"/>
      <c r="O82" s="31">
        <f t="shared" si="38"/>
        <v>0</v>
      </c>
      <c r="P82" s="31">
        <f t="shared" si="38"/>
        <v>0</v>
      </c>
      <c r="Q82" s="31">
        <f t="shared" si="38"/>
        <v>0</v>
      </c>
      <c r="R82" s="31">
        <f t="shared" si="38"/>
        <v>0</v>
      </c>
      <c r="S82" s="31">
        <f t="shared" si="38"/>
        <v>0</v>
      </c>
      <c r="T82" s="31">
        <f t="shared" si="38"/>
        <v>0</v>
      </c>
      <c r="U82" s="31">
        <f t="shared" si="38"/>
        <v>0</v>
      </c>
      <c r="V82" s="31">
        <f t="shared" si="38"/>
        <v>0</v>
      </c>
      <c r="W82" s="31">
        <f t="shared" si="38"/>
        <v>0</v>
      </c>
      <c r="X82" s="31">
        <f t="shared" si="38"/>
        <v>0</v>
      </c>
      <c r="Y82" s="31">
        <f t="shared" si="38"/>
        <v>0</v>
      </c>
      <c r="Z82" s="31">
        <f t="shared" si="38"/>
        <v>0</v>
      </c>
      <c r="AA82" s="31">
        <f t="shared" si="38"/>
        <v>0</v>
      </c>
      <c r="AB82" s="31">
        <f t="shared" si="38"/>
        <v>0</v>
      </c>
      <c r="AC82" s="31">
        <f t="shared" si="38"/>
        <v>0</v>
      </c>
    </row>
    <row r="83" spans="2:29" hidden="1" x14ac:dyDescent="0.3"/>
    <row r="85" spans="2:29" x14ac:dyDescent="0.3">
      <c r="B85" s="38" t="s">
        <v>25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2:29" x14ac:dyDescent="0.3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2:29" x14ac:dyDescent="0.3">
      <c r="B87" s="43"/>
      <c r="C87" s="42" t="s">
        <v>31</v>
      </c>
      <c r="D87" s="42" t="s">
        <v>32</v>
      </c>
      <c r="E87" s="42" t="s">
        <v>33</v>
      </c>
      <c r="F87" s="42" t="s">
        <v>34</v>
      </c>
      <c r="G87" s="42" t="s">
        <v>35</v>
      </c>
      <c r="H87" s="42" t="s">
        <v>36</v>
      </c>
      <c r="I87" s="42" t="s">
        <v>37</v>
      </c>
      <c r="J87" s="42" t="s">
        <v>38</v>
      </c>
      <c r="K87" s="42" t="s">
        <v>39</v>
      </c>
      <c r="L87" s="42" t="s">
        <v>40</v>
      </c>
      <c r="M87" s="42" t="s">
        <v>41</v>
      </c>
      <c r="N87" s="42"/>
    </row>
    <row r="88" spans="2:29" x14ac:dyDescent="0.3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2:29" x14ac:dyDescent="0.3">
      <c r="B89" s="43" t="s">
        <v>49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2:29" x14ac:dyDescent="0.3">
      <c r="B90" s="43" t="s">
        <v>43</v>
      </c>
      <c r="C90" s="41">
        <f t="shared" ref="C90:M90" si="41">(C27-C31)/1000</f>
        <v>200</v>
      </c>
      <c r="D90" s="41">
        <f t="shared" si="41"/>
        <v>111.00588996290267</v>
      </c>
      <c r="E90" s="41">
        <f t="shared" si="41"/>
        <v>113.20706795548321</v>
      </c>
      <c r="F90" s="41">
        <f t="shared" si="41"/>
        <v>115.84848154657986</v>
      </c>
      <c r="G90" s="41">
        <f t="shared" si="41"/>
        <v>119.01817785589583</v>
      </c>
      <c r="H90" s="41">
        <f t="shared" si="41"/>
        <v>122.821813427075</v>
      </c>
      <c r="I90" s="41">
        <f t="shared" si="41"/>
        <v>107.38617611248999</v>
      </c>
      <c r="J90" s="41">
        <f t="shared" si="41"/>
        <v>106.66223334240748</v>
      </c>
      <c r="K90" s="41">
        <f t="shared" si="41"/>
        <v>105.35326641979233</v>
      </c>
      <c r="L90" s="41">
        <f t="shared" si="41"/>
        <v>103.25422339443482</v>
      </c>
      <c r="M90" s="41">
        <f t="shared" si="41"/>
        <v>100.1014325021426</v>
      </c>
      <c r="N90" s="41"/>
    </row>
    <row r="91" spans="2:29" x14ac:dyDescent="0.3">
      <c r="B91" s="43" t="s">
        <v>42</v>
      </c>
      <c r="C91" s="41">
        <f t="shared" ref="C91:M91" si="42">C24/1000</f>
        <v>0</v>
      </c>
      <c r="D91" s="41">
        <f t="shared" si="42"/>
        <v>40</v>
      </c>
      <c r="E91" s="41">
        <f t="shared" si="42"/>
        <v>62.201177992580533</v>
      </c>
      <c r="F91" s="41">
        <f t="shared" si="42"/>
        <v>84.842591583677176</v>
      </c>
      <c r="G91" s="41">
        <f t="shared" si="42"/>
        <v>108.01228789299314</v>
      </c>
      <c r="H91" s="41">
        <f t="shared" si="42"/>
        <v>131.81592346417233</v>
      </c>
      <c r="I91" s="41">
        <f t="shared" si="42"/>
        <v>116.38028614958731</v>
      </c>
      <c r="J91" s="41">
        <f t="shared" si="42"/>
        <v>115.65634337950479</v>
      </c>
      <c r="K91" s="41">
        <f t="shared" si="42"/>
        <v>114.34737645688965</v>
      </c>
      <c r="L91" s="41">
        <f t="shared" si="42"/>
        <v>112.24833343153213</v>
      </c>
      <c r="M91" s="41">
        <f t="shared" si="42"/>
        <v>109.09554253923991</v>
      </c>
      <c r="N91" s="41"/>
    </row>
    <row r="92" spans="2:29" x14ac:dyDescent="0.3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2:29" x14ac:dyDescent="0.3">
      <c r="B93" s="43" t="s">
        <v>50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2:29" x14ac:dyDescent="0.3">
      <c r="B94" s="43" t="str">
        <f t="shared" ref="B94:B99" si="43">B22</f>
        <v>Dotation initiale</v>
      </c>
      <c r="C94" s="41">
        <f t="shared" ref="C94:M94" si="44">C22/1000</f>
        <v>100</v>
      </c>
      <c r="D94" s="41">
        <f t="shared" si="44"/>
        <v>0</v>
      </c>
      <c r="E94" s="41">
        <f t="shared" si="44"/>
        <v>0</v>
      </c>
      <c r="F94" s="41">
        <f t="shared" si="44"/>
        <v>0</v>
      </c>
      <c r="G94" s="41">
        <f t="shared" si="44"/>
        <v>0</v>
      </c>
      <c r="H94" s="41">
        <f t="shared" si="44"/>
        <v>0</v>
      </c>
      <c r="I94" s="41">
        <f t="shared" si="44"/>
        <v>0</v>
      </c>
      <c r="J94" s="41">
        <f t="shared" si="44"/>
        <v>0</v>
      </c>
      <c r="K94" s="41">
        <f t="shared" si="44"/>
        <v>0</v>
      </c>
      <c r="L94" s="41">
        <f t="shared" si="44"/>
        <v>0</v>
      </c>
      <c r="M94" s="41">
        <f t="shared" si="44"/>
        <v>0</v>
      </c>
      <c r="N94" s="41"/>
    </row>
    <row r="95" spans="2:29" x14ac:dyDescent="0.3">
      <c r="B95" s="43" t="str">
        <f t="shared" si="43"/>
        <v>Ressources récurr. affectées</v>
      </c>
      <c r="C95" s="41">
        <f t="shared" ref="C95:M95" si="45">C23/1000</f>
        <v>0</v>
      </c>
      <c r="D95" s="41">
        <f t="shared" si="45"/>
        <v>80</v>
      </c>
      <c r="E95" s="41">
        <f t="shared" si="45"/>
        <v>60</v>
      </c>
      <c r="F95" s="41">
        <f t="shared" si="45"/>
        <v>40</v>
      </c>
      <c r="G95" s="41">
        <f t="shared" si="45"/>
        <v>20</v>
      </c>
      <c r="H95" s="41">
        <f t="shared" si="45"/>
        <v>0</v>
      </c>
      <c r="I95" s="41">
        <f t="shared" si="45"/>
        <v>0</v>
      </c>
      <c r="J95" s="41">
        <f t="shared" si="45"/>
        <v>0</v>
      </c>
      <c r="K95" s="41">
        <f t="shared" si="45"/>
        <v>0</v>
      </c>
      <c r="L95" s="41">
        <f t="shared" si="45"/>
        <v>0</v>
      </c>
      <c r="M95" s="41">
        <f t="shared" si="45"/>
        <v>0</v>
      </c>
      <c r="N95" s="41"/>
    </row>
    <row r="96" spans="2:29" x14ac:dyDescent="0.3">
      <c r="B96" s="43" t="str">
        <f t="shared" si="43"/>
        <v>Econ. auto-générées</v>
      </c>
      <c r="C96" s="41">
        <f t="shared" ref="C96:M96" si="46">C24/1000</f>
        <v>0</v>
      </c>
      <c r="D96" s="41">
        <f t="shared" si="46"/>
        <v>40</v>
      </c>
      <c r="E96" s="41">
        <f t="shared" si="46"/>
        <v>62.201177992580533</v>
      </c>
      <c r="F96" s="41">
        <f t="shared" si="46"/>
        <v>84.842591583677176</v>
      </c>
      <c r="G96" s="41">
        <f t="shared" si="46"/>
        <v>108.01228789299314</v>
      </c>
      <c r="H96" s="41">
        <f t="shared" si="46"/>
        <v>131.81592346417233</v>
      </c>
      <c r="I96" s="41">
        <f t="shared" si="46"/>
        <v>116.38028614958731</v>
      </c>
      <c r="J96" s="41">
        <f t="shared" si="46"/>
        <v>115.65634337950479</v>
      </c>
      <c r="K96" s="41">
        <f t="shared" si="46"/>
        <v>114.34737645688965</v>
      </c>
      <c r="L96" s="41">
        <f t="shared" si="46"/>
        <v>112.24833343153213</v>
      </c>
      <c r="M96" s="41">
        <f t="shared" si="46"/>
        <v>109.09554253923991</v>
      </c>
      <c r="N96" s="41"/>
    </row>
    <row r="97" spans="2:14" x14ac:dyDescent="0.3">
      <c r="B97" s="43" t="str">
        <f t="shared" si="43"/>
        <v>Emprunt</v>
      </c>
      <c r="C97" s="41">
        <f t="shared" ref="C97:M97" si="47">C25/1000</f>
        <v>100</v>
      </c>
      <c r="D97" s="41">
        <f t="shared" si="47"/>
        <v>0</v>
      </c>
      <c r="E97" s="41">
        <f t="shared" si="47"/>
        <v>0</v>
      </c>
      <c r="F97" s="41">
        <f t="shared" si="47"/>
        <v>0</v>
      </c>
      <c r="G97" s="41">
        <f t="shared" si="47"/>
        <v>0</v>
      </c>
      <c r="H97" s="41">
        <f t="shared" si="47"/>
        <v>0</v>
      </c>
      <c r="I97" s="41">
        <f t="shared" si="47"/>
        <v>0</v>
      </c>
      <c r="J97" s="41">
        <f t="shared" si="47"/>
        <v>0</v>
      </c>
      <c r="K97" s="41">
        <f t="shared" si="47"/>
        <v>0</v>
      </c>
      <c r="L97" s="41">
        <f t="shared" si="47"/>
        <v>0</v>
      </c>
      <c r="M97" s="41">
        <f t="shared" si="47"/>
        <v>0</v>
      </c>
      <c r="N97" s="41"/>
    </row>
    <row r="98" spans="2:14" x14ac:dyDescent="0.3">
      <c r="B98" s="43" t="str">
        <f t="shared" si="43"/>
        <v>Report stock N-1</v>
      </c>
      <c r="C98" s="41">
        <f t="shared" ref="C98:M98" si="48">C26/1000</f>
        <v>0</v>
      </c>
      <c r="D98" s="41">
        <f t="shared" si="48"/>
        <v>0</v>
      </c>
      <c r="E98" s="41">
        <f t="shared" si="48"/>
        <v>0</v>
      </c>
      <c r="F98" s="41">
        <f t="shared" si="48"/>
        <v>0</v>
      </c>
      <c r="G98" s="41">
        <f t="shared" si="48"/>
        <v>0</v>
      </c>
      <c r="H98" s="41">
        <f t="shared" si="48"/>
        <v>0</v>
      </c>
      <c r="I98" s="41">
        <f t="shared" si="48"/>
        <v>0</v>
      </c>
      <c r="J98" s="41">
        <f t="shared" si="48"/>
        <v>0</v>
      </c>
      <c r="K98" s="41">
        <f t="shared" si="48"/>
        <v>0</v>
      </c>
      <c r="L98" s="41">
        <f t="shared" si="48"/>
        <v>0</v>
      </c>
      <c r="M98" s="41">
        <f t="shared" si="48"/>
        <v>0</v>
      </c>
      <c r="N98" s="41"/>
    </row>
    <row r="99" spans="2:14" x14ac:dyDescent="0.3">
      <c r="B99" s="43" t="str">
        <f t="shared" si="43"/>
        <v>TOTAL</v>
      </c>
      <c r="C99" s="41">
        <f t="shared" ref="C99:M99" si="49">C27/1000</f>
        <v>200</v>
      </c>
      <c r="D99" s="41">
        <f t="shared" si="49"/>
        <v>120</v>
      </c>
      <c r="E99" s="41">
        <f t="shared" si="49"/>
        <v>122.20117799258053</v>
      </c>
      <c r="F99" s="41">
        <f t="shared" si="49"/>
        <v>124.84259158367718</v>
      </c>
      <c r="G99" s="41">
        <f t="shared" si="49"/>
        <v>128.01228789299316</v>
      </c>
      <c r="H99" s="41">
        <f t="shared" si="49"/>
        <v>131.81592346417233</v>
      </c>
      <c r="I99" s="41">
        <f t="shared" si="49"/>
        <v>116.38028614958731</v>
      </c>
      <c r="J99" s="41">
        <f t="shared" si="49"/>
        <v>115.65634337950479</v>
      </c>
      <c r="K99" s="41">
        <f t="shared" si="49"/>
        <v>114.34737645688965</v>
      </c>
      <c r="L99" s="41">
        <f t="shared" si="49"/>
        <v>112.24833343153213</v>
      </c>
      <c r="M99" s="41">
        <f t="shared" si="49"/>
        <v>109.09554253923991</v>
      </c>
      <c r="N99" s="41"/>
    </row>
    <row r="100" spans="2:14" x14ac:dyDescent="0.3"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2:14" x14ac:dyDescent="0.3">
      <c r="B101" s="43" t="s">
        <v>67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2:14" x14ac:dyDescent="0.3">
      <c r="B102" s="43" t="s">
        <v>30</v>
      </c>
      <c r="C102" s="41">
        <f t="shared" ref="C102:M102" si="50">C30/1000</f>
        <v>200</v>
      </c>
      <c r="D102" s="41">
        <f t="shared" si="50"/>
        <v>111.00588996290267</v>
      </c>
      <c r="E102" s="41">
        <f t="shared" si="50"/>
        <v>113.20706795548321</v>
      </c>
      <c r="F102" s="41">
        <f t="shared" si="50"/>
        <v>115.84848154657986</v>
      </c>
      <c r="G102" s="41">
        <f t="shared" si="50"/>
        <v>119.01817785589583</v>
      </c>
      <c r="H102" s="41">
        <f t="shared" si="50"/>
        <v>122.821813427075</v>
      </c>
      <c r="I102" s="41">
        <f t="shared" si="50"/>
        <v>107.38617611248999</v>
      </c>
      <c r="J102" s="41">
        <f t="shared" si="50"/>
        <v>106.66223334240748</v>
      </c>
      <c r="K102" s="41">
        <f t="shared" si="50"/>
        <v>105.35326641979233</v>
      </c>
      <c r="L102" s="41">
        <f t="shared" si="50"/>
        <v>103.25422339443482</v>
      </c>
      <c r="M102" s="41">
        <f t="shared" si="50"/>
        <v>100.1014325021426</v>
      </c>
      <c r="N102" s="41"/>
    </row>
    <row r="103" spans="2:14" x14ac:dyDescent="0.3">
      <c r="B103" s="43" t="str">
        <f>B22</f>
        <v>Dotation initiale</v>
      </c>
      <c r="C103" s="41">
        <f t="shared" ref="C103:M103" si="51">C22/1000</f>
        <v>100</v>
      </c>
      <c r="D103" s="41">
        <f t="shared" si="51"/>
        <v>0</v>
      </c>
      <c r="E103" s="41">
        <f t="shared" si="51"/>
        <v>0</v>
      </c>
      <c r="F103" s="41">
        <f t="shared" si="51"/>
        <v>0</v>
      </c>
      <c r="G103" s="41">
        <f t="shared" si="51"/>
        <v>0</v>
      </c>
      <c r="H103" s="41">
        <f t="shared" si="51"/>
        <v>0</v>
      </c>
      <c r="I103" s="41">
        <f t="shared" si="51"/>
        <v>0</v>
      </c>
      <c r="J103" s="41">
        <f t="shared" si="51"/>
        <v>0</v>
      </c>
      <c r="K103" s="41">
        <f t="shared" si="51"/>
        <v>0</v>
      </c>
      <c r="L103" s="41">
        <f t="shared" si="51"/>
        <v>0</v>
      </c>
      <c r="M103" s="41">
        <f t="shared" si="51"/>
        <v>0</v>
      </c>
      <c r="N103" s="41"/>
    </row>
    <row r="104" spans="2:14" x14ac:dyDescent="0.3">
      <c r="B104" s="43" t="str">
        <f>B23</f>
        <v>Ressources récurr. affectées</v>
      </c>
      <c r="C104" s="41">
        <f t="shared" ref="C104:M104" si="52">C23/1000</f>
        <v>0</v>
      </c>
      <c r="D104" s="41">
        <f t="shared" si="52"/>
        <v>80</v>
      </c>
      <c r="E104" s="41">
        <f t="shared" si="52"/>
        <v>60</v>
      </c>
      <c r="F104" s="41">
        <f t="shared" si="52"/>
        <v>40</v>
      </c>
      <c r="G104" s="41">
        <f t="shared" si="52"/>
        <v>20</v>
      </c>
      <c r="H104" s="41">
        <f t="shared" si="52"/>
        <v>0</v>
      </c>
      <c r="I104" s="41">
        <f t="shared" si="52"/>
        <v>0</v>
      </c>
      <c r="J104" s="41">
        <f t="shared" si="52"/>
        <v>0</v>
      </c>
      <c r="K104" s="41">
        <f t="shared" si="52"/>
        <v>0</v>
      </c>
      <c r="L104" s="41">
        <f t="shared" si="52"/>
        <v>0</v>
      </c>
      <c r="M104" s="41">
        <f t="shared" si="52"/>
        <v>0</v>
      </c>
      <c r="N104" s="41"/>
    </row>
    <row r="105" spans="2:14" x14ac:dyDescent="0.3">
      <c r="B105" s="43" t="str">
        <f>B24</f>
        <v>Econ. auto-générées</v>
      </c>
      <c r="C105" s="41">
        <f t="shared" ref="C105:M105" si="53">C24/1000</f>
        <v>0</v>
      </c>
      <c r="D105" s="41">
        <f t="shared" si="53"/>
        <v>40</v>
      </c>
      <c r="E105" s="41">
        <f t="shared" si="53"/>
        <v>62.201177992580533</v>
      </c>
      <c r="F105" s="41">
        <f t="shared" si="53"/>
        <v>84.842591583677176</v>
      </c>
      <c r="G105" s="41">
        <f t="shared" si="53"/>
        <v>108.01228789299314</v>
      </c>
      <c r="H105" s="41">
        <f t="shared" si="53"/>
        <v>131.81592346417233</v>
      </c>
      <c r="I105" s="41">
        <f t="shared" si="53"/>
        <v>116.38028614958731</v>
      </c>
      <c r="J105" s="41">
        <f t="shared" si="53"/>
        <v>115.65634337950479</v>
      </c>
      <c r="K105" s="41">
        <f t="shared" si="53"/>
        <v>114.34737645688965</v>
      </c>
      <c r="L105" s="41">
        <f t="shared" si="53"/>
        <v>112.24833343153213</v>
      </c>
      <c r="M105" s="41">
        <f t="shared" si="53"/>
        <v>109.09554253923991</v>
      </c>
      <c r="N105" s="41"/>
    </row>
    <row r="106" spans="2:14" x14ac:dyDescent="0.3">
      <c r="B106" s="43" t="s">
        <v>1</v>
      </c>
      <c r="C106" s="41">
        <f t="shared" ref="C106:M106" si="54">(C25-C31)/1000</f>
        <v>100</v>
      </c>
      <c r="D106" s="41">
        <f t="shared" si="54"/>
        <v>-8.9941100370973217</v>
      </c>
      <c r="E106" s="41">
        <f t="shared" si="54"/>
        <v>-8.9941100370973199</v>
      </c>
      <c r="F106" s="41">
        <f t="shared" si="54"/>
        <v>-8.9941100370973217</v>
      </c>
      <c r="G106" s="41">
        <f t="shared" si="54"/>
        <v>-8.9941100370973217</v>
      </c>
      <c r="H106" s="41">
        <f t="shared" si="54"/>
        <v>-8.9941100370973199</v>
      </c>
      <c r="I106" s="41">
        <f t="shared" si="54"/>
        <v>-8.9941100370973199</v>
      </c>
      <c r="J106" s="41">
        <f t="shared" si="54"/>
        <v>-8.9941100370973182</v>
      </c>
      <c r="K106" s="41">
        <f t="shared" si="54"/>
        <v>-8.9941100370973182</v>
      </c>
      <c r="L106" s="41">
        <f t="shared" si="54"/>
        <v>-8.9941100370973199</v>
      </c>
      <c r="M106" s="41">
        <f t="shared" si="54"/>
        <v>-8.9941100370973199</v>
      </c>
      <c r="N106" s="41"/>
    </row>
    <row r="107" spans="2:14" x14ac:dyDescent="0.3">
      <c r="B107" s="43" t="str">
        <f>B26</f>
        <v>Report stock N-1</v>
      </c>
      <c r="C107" s="41">
        <f t="shared" ref="C107:M107" si="55">C26/1000</f>
        <v>0</v>
      </c>
      <c r="D107" s="41">
        <f t="shared" si="55"/>
        <v>0</v>
      </c>
      <c r="E107" s="41">
        <f t="shared" si="55"/>
        <v>0</v>
      </c>
      <c r="F107" s="41">
        <f t="shared" si="55"/>
        <v>0</v>
      </c>
      <c r="G107" s="41">
        <f t="shared" si="55"/>
        <v>0</v>
      </c>
      <c r="H107" s="41">
        <f t="shared" si="55"/>
        <v>0</v>
      </c>
      <c r="I107" s="41">
        <f t="shared" si="55"/>
        <v>0</v>
      </c>
      <c r="J107" s="41">
        <f t="shared" si="55"/>
        <v>0</v>
      </c>
      <c r="K107" s="41">
        <f t="shared" si="55"/>
        <v>0</v>
      </c>
      <c r="L107" s="41">
        <f t="shared" si="55"/>
        <v>0</v>
      </c>
      <c r="M107" s="41">
        <f t="shared" si="55"/>
        <v>0</v>
      </c>
      <c r="N107" s="41"/>
    </row>
    <row r="108" spans="2:14" x14ac:dyDescent="0.3">
      <c r="B108" s="43"/>
      <c r="C108" s="40">
        <f t="shared" ref="C108:M108" si="56">C102-SUM(C103:C107)</f>
        <v>0</v>
      </c>
      <c r="D108" s="40">
        <f t="shared" si="56"/>
        <v>0</v>
      </c>
      <c r="E108" s="40">
        <f t="shared" si="56"/>
        <v>0</v>
      </c>
      <c r="F108" s="40">
        <f t="shared" si="56"/>
        <v>0</v>
      </c>
      <c r="G108" s="40">
        <f t="shared" si="56"/>
        <v>0</v>
      </c>
      <c r="H108" s="40">
        <f t="shared" si="56"/>
        <v>0</v>
      </c>
      <c r="I108" s="40">
        <f t="shared" si="56"/>
        <v>0</v>
      </c>
      <c r="J108" s="40">
        <f t="shared" si="56"/>
        <v>0</v>
      </c>
      <c r="K108" s="40">
        <f t="shared" si="56"/>
        <v>0</v>
      </c>
      <c r="L108" s="40">
        <f t="shared" si="56"/>
        <v>0</v>
      </c>
      <c r="M108" s="40">
        <f t="shared" si="56"/>
        <v>0</v>
      </c>
      <c r="N108" s="40"/>
    </row>
    <row r="109" spans="2:14" x14ac:dyDescent="0.3"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14E5C-C3C3-4A46-8E50-E88FBC8FAB83}">
  <sheetPr>
    <tabColor rgb="FF002060"/>
  </sheetPr>
  <dimension ref="B3:N49"/>
  <sheetViews>
    <sheetView zoomScale="80" zoomScaleNormal="80" workbookViewId="0">
      <selection activeCell="B6" sqref="B6"/>
    </sheetView>
  </sheetViews>
  <sheetFormatPr baseColWidth="10" defaultRowHeight="14.4" x14ac:dyDescent="0.3"/>
  <cols>
    <col min="2" max="2" width="22" customWidth="1"/>
  </cols>
  <sheetData>
    <row r="3" spans="2:6" x14ac:dyDescent="0.3">
      <c r="B3" s="60" t="s">
        <v>69</v>
      </c>
      <c r="C3" s="61"/>
      <c r="D3" s="61"/>
      <c r="E3" s="61"/>
      <c r="F3" s="61"/>
    </row>
    <row r="4" spans="2:6" x14ac:dyDescent="0.3">
      <c r="B4" s="51" t="s">
        <v>27</v>
      </c>
      <c r="C4" s="51"/>
      <c r="D4" s="51"/>
      <c r="E4" s="51"/>
      <c r="F4" s="51"/>
    </row>
    <row r="5" spans="2:6" x14ac:dyDescent="0.3">
      <c r="B5" s="51" t="s">
        <v>46</v>
      </c>
      <c r="C5" s="51"/>
      <c r="D5" s="51"/>
      <c r="E5" s="51"/>
      <c r="F5" s="51"/>
    </row>
    <row r="6" spans="2:6" x14ac:dyDescent="0.3">
      <c r="B6" s="51" t="s">
        <v>70</v>
      </c>
      <c r="C6" s="51"/>
      <c r="D6" s="51"/>
      <c r="E6" s="51"/>
      <c r="F6" s="51"/>
    </row>
    <row r="7" spans="2:6" x14ac:dyDescent="0.3">
      <c r="B7" s="51" t="s">
        <v>47</v>
      </c>
      <c r="C7" s="51"/>
      <c r="D7" s="51"/>
      <c r="E7" s="51"/>
      <c r="F7" s="51"/>
    </row>
    <row r="32" spans="2:14" x14ac:dyDescent="0.3">
      <c r="B32" s="38" t="s">
        <v>25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2:14" x14ac:dyDescent="0.3">
      <c r="B33" s="4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2:14" x14ac:dyDescent="0.3">
      <c r="B34" s="43"/>
      <c r="C34" s="39" t="str">
        <f>'Scenario 1'!C87</f>
        <v>N</v>
      </c>
      <c r="D34" s="39" t="str">
        <f>'Scenario 1'!D87</f>
        <v>N+1</v>
      </c>
      <c r="E34" s="39" t="str">
        <f>'Scenario 1'!E87</f>
        <v>N+2</v>
      </c>
      <c r="F34" s="39" t="str">
        <f>'Scenario 1'!F87</f>
        <v>N+3</v>
      </c>
      <c r="G34" s="39" t="str">
        <f>'Scenario 1'!G87</f>
        <v>N+4</v>
      </c>
      <c r="H34" s="39" t="str">
        <f>'Scenario 1'!H87</f>
        <v>N+5</v>
      </c>
      <c r="I34" s="39" t="str">
        <f>'Scenario 1'!I87</f>
        <v>N+6</v>
      </c>
      <c r="J34" s="39" t="str">
        <f>'Scenario 1'!J87</f>
        <v>N+7</v>
      </c>
      <c r="K34" s="39" t="str">
        <f>'Scenario 1'!K87</f>
        <v>N+8</v>
      </c>
      <c r="L34" s="39" t="str">
        <f>'Scenario 1'!L87</f>
        <v>N+9</v>
      </c>
      <c r="M34" s="39" t="str">
        <f>'Scenario 1'!M87</f>
        <v>N+10</v>
      </c>
      <c r="N34" s="39" t="s">
        <v>48</v>
      </c>
    </row>
    <row r="35" spans="2:14" x14ac:dyDescent="0.3">
      <c r="B35" s="43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2:14" x14ac:dyDescent="0.3">
      <c r="B36" s="43" t="s">
        <v>28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2:14" x14ac:dyDescent="0.3">
      <c r="B37" s="43" t="str">
        <f>B4</f>
        <v>Scenario 1 : dot. initiale de 100 + écon. d'NRJ générées</v>
      </c>
      <c r="C37" s="58">
        <f>'Scenario 1'!C90</f>
        <v>100</v>
      </c>
      <c r="D37" s="58">
        <f>'Scenario 1'!D90</f>
        <v>10</v>
      </c>
      <c r="E37" s="58">
        <f>'Scenario 1'!E90</f>
        <v>11</v>
      </c>
      <c r="F37" s="58">
        <f>'Scenario 1'!F90</f>
        <v>12.1</v>
      </c>
      <c r="G37" s="58">
        <f>'Scenario 1'!G90</f>
        <v>13.31</v>
      </c>
      <c r="H37" s="58">
        <f>'Scenario 1'!H90</f>
        <v>14.641</v>
      </c>
      <c r="I37" s="58">
        <f>'Scenario 1'!I90</f>
        <v>16.1051</v>
      </c>
      <c r="J37" s="58">
        <f>'Scenario 1'!J90</f>
        <v>17.715610000000002</v>
      </c>
      <c r="K37" s="58">
        <f>'Scenario 1'!K90</f>
        <v>19.487171000000004</v>
      </c>
      <c r="L37" s="58">
        <f>'Scenario 1'!L90</f>
        <v>21.435888100000003</v>
      </c>
      <c r="M37" s="58">
        <f>'Scenario 1'!M90</f>
        <v>23.579476910000004</v>
      </c>
      <c r="N37" s="58">
        <f>SUM(C37:M37)</f>
        <v>259.37424600999998</v>
      </c>
    </row>
    <row r="38" spans="2:14" x14ac:dyDescent="0.3">
      <c r="B38" s="43" t="str">
        <f t="shared" ref="B38:B40" si="0">B5</f>
        <v>Scenario 2 : scén 1 + temps de retour ramené de 10 à 5 ans</v>
      </c>
      <c r="C38" s="58">
        <f>'Scenario 2'!C90</f>
        <v>100</v>
      </c>
      <c r="D38" s="58">
        <f>'Scenario 2'!D90</f>
        <v>20</v>
      </c>
      <c r="E38" s="58">
        <f>'Scenario 2'!E90</f>
        <v>24</v>
      </c>
      <c r="F38" s="58">
        <f>'Scenario 2'!F90</f>
        <v>28.8</v>
      </c>
      <c r="G38" s="58">
        <f>'Scenario 2'!G90</f>
        <v>34.56</v>
      </c>
      <c r="H38" s="58">
        <f>'Scenario 2'!H90</f>
        <v>41.472000000000001</v>
      </c>
      <c r="I38" s="58">
        <f>'Scenario 2'!I90</f>
        <v>29.766400000000001</v>
      </c>
      <c r="J38" s="58">
        <f>'Scenario 2'!J90</f>
        <v>31.71968</v>
      </c>
      <c r="K38" s="58">
        <f>'Scenario 2'!K90</f>
        <v>33.263615999999999</v>
      </c>
      <c r="L38" s="58">
        <f>'Scenario 2'!L90</f>
        <v>34.156339200000005</v>
      </c>
      <c r="M38" s="58">
        <f>'Scenario 2'!M90</f>
        <v>34.075607040000001</v>
      </c>
      <c r="N38" s="58">
        <f t="shared" ref="N38:N40" si="1">SUM(C38:M38)</f>
        <v>411.81364224000004</v>
      </c>
    </row>
    <row r="39" spans="2:14" x14ac:dyDescent="0.3">
      <c r="B39" s="43" t="str">
        <f t="shared" si="0"/>
        <v>Scénario 3 : scén 2 + abondt dégressif (-20 k€/an sur 4 ans)</v>
      </c>
      <c r="C39" s="58">
        <f>'Scenario 3'!C90</f>
        <v>100</v>
      </c>
      <c r="D39" s="58">
        <f>'Scenario 3'!D90</f>
        <v>100</v>
      </c>
      <c r="E39" s="58">
        <f>'Scenario 3'!E90</f>
        <v>100</v>
      </c>
      <c r="F39" s="58">
        <f>'Scenario 3'!F90</f>
        <v>100</v>
      </c>
      <c r="G39" s="58">
        <f>'Scenario 3'!G90</f>
        <v>100</v>
      </c>
      <c r="H39" s="58">
        <f>'Scenario 3'!H90</f>
        <v>100</v>
      </c>
      <c r="I39" s="58">
        <f>'Scenario 3'!I90</f>
        <v>100</v>
      </c>
      <c r="J39" s="58">
        <f>'Scenario 3'!J90</f>
        <v>100</v>
      </c>
      <c r="K39" s="58">
        <f>'Scenario 3'!K90</f>
        <v>100</v>
      </c>
      <c r="L39" s="58">
        <f>'Scenario 3'!L90</f>
        <v>100</v>
      </c>
      <c r="M39" s="58">
        <f>'Scenario 3'!M90</f>
        <v>100</v>
      </c>
      <c r="N39" s="58">
        <f t="shared" si="1"/>
        <v>1100</v>
      </c>
    </row>
    <row r="40" spans="2:14" x14ac:dyDescent="0.3">
      <c r="B40" s="43" t="str">
        <f t="shared" si="0"/>
        <v>Scénario 4 : scén 3 + emprunt de 100 k€ en année 0</v>
      </c>
      <c r="C40" s="58">
        <f>'Scenario 4'!C90</f>
        <v>200</v>
      </c>
      <c r="D40" s="58">
        <f>'Scenario 4'!D90</f>
        <v>111.00588996290267</v>
      </c>
      <c r="E40" s="58">
        <f>'Scenario 4'!E90</f>
        <v>113.20706795548321</v>
      </c>
      <c r="F40" s="58">
        <f>'Scenario 4'!F90</f>
        <v>115.84848154657986</v>
      </c>
      <c r="G40" s="58">
        <f>'Scenario 4'!G90</f>
        <v>119.01817785589583</v>
      </c>
      <c r="H40" s="58">
        <f>'Scenario 4'!H90</f>
        <v>122.821813427075</v>
      </c>
      <c r="I40" s="58">
        <f>'Scenario 4'!I90</f>
        <v>107.38617611248999</v>
      </c>
      <c r="J40" s="58">
        <f>'Scenario 4'!J90</f>
        <v>106.66223334240748</v>
      </c>
      <c r="K40" s="58">
        <f>'Scenario 4'!K90</f>
        <v>105.35326641979233</v>
      </c>
      <c r="L40" s="58">
        <f>'Scenario 4'!L90</f>
        <v>103.25422339443482</v>
      </c>
      <c r="M40" s="58">
        <f>'Scenario 4'!M90</f>
        <v>100.1014325021426</v>
      </c>
      <c r="N40" s="58">
        <f t="shared" si="1"/>
        <v>1304.6587625192037</v>
      </c>
    </row>
    <row r="41" spans="2:14" x14ac:dyDescent="0.3">
      <c r="B41" s="43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x14ac:dyDescent="0.3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2:14" x14ac:dyDescent="0.3">
      <c r="B43" s="43" t="s">
        <v>73</v>
      </c>
      <c r="C43" s="43"/>
      <c r="D43" s="43"/>
      <c r="E43" s="43"/>
      <c r="F43" s="43"/>
      <c r="G43" s="43" t="s">
        <v>71</v>
      </c>
      <c r="H43" s="39" t="s">
        <v>72</v>
      </c>
      <c r="I43" s="43"/>
      <c r="J43" s="43"/>
      <c r="K43" s="43"/>
      <c r="L43" s="43"/>
      <c r="M43" s="43"/>
      <c r="N43" s="43"/>
    </row>
    <row r="44" spans="2:14" x14ac:dyDescent="0.3">
      <c r="B44" s="43" t="str">
        <f>B37</f>
        <v>Scenario 1 : dot. initiale de 100 + écon. d'NRJ générées</v>
      </c>
      <c r="C44" s="43"/>
      <c r="D44" s="43"/>
      <c r="E44" s="43"/>
      <c r="F44" s="43"/>
      <c r="G44" s="43">
        <f>SUM('Scenario 1'!C22:M23)/1000</f>
        <v>100</v>
      </c>
      <c r="H44" s="58">
        <f>N37-(SUM('Scenario 1'!O58:AC58)+SUM('Scenario 1'!O71:AC71))/1000</f>
        <v>259.37424600999998</v>
      </c>
      <c r="I44" s="43"/>
      <c r="J44" s="43"/>
      <c r="K44" s="43"/>
      <c r="L44" s="43"/>
      <c r="M44" s="43"/>
      <c r="N44" s="43"/>
    </row>
    <row r="45" spans="2:14" x14ac:dyDescent="0.3">
      <c r="B45" s="43" t="str">
        <f t="shared" ref="B45:B47" si="2">B38</f>
        <v>Scenario 2 : scén 1 + temps de retour ramené de 10 à 5 ans</v>
      </c>
      <c r="C45" s="43"/>
      <c r="D45" s="43"/>
      <c r="E45" s="43"/>
      <c r="F45" s="43"/>
      <c r="G45" s="43">
        <f>SUM('Scenario 2'!C22:M23)/1000</f>
        <v>100</v>
      </c>
      <c r="H45" s="58">
        <f>N38-(SUM('Scenario 2'!O58:AC58)+SUM('Scenario 2'!O71:AC71))/1000</f>
        <v>411.81364224000004</v>
      </c>
      <c r="I45" s="43"/>
      <c r="J45" s="43"/>
      <c r="K45" s="43"/>
      <c r="L45" s="43"/>
      <c r="M45" s="43"/>
      <c r="N45" s="43"/>
    </row>
    <row r="46" spans="2:14" x14ac:dyDescent="0.3">
      <c r="B46" s="43" t="str">
        <f t="shared" si="2"/>
        <v>Scénario 3 : scén 2 + abondt dégressif (-20 k€/an sur 4 ans)</v>
      </c>
      <c r="C46" s="43"/>
      <c r="D46" s="43"/>
      <c r="E46" s="43"/>
      <c r="F46" s="43"/>
      <c r="G46" s="43">
        <f>SUM('Scenario 3'!C22:M23)/1000</f>
        <v>300</v>
      </c>
      <c r="H46" s="58">
        <f>N39-(SUM('Scenario 3'!O58:AC58)+SUM('Scenario 3'!O71:AC71))/1000</f>
        <v>1100</v>
      </c>
      <c r="I46" s="43"/>
      <c r="J46" s="43"/>
      <c r="K46" s="43"/>
      <c r="L46" s="43"/>
      <c r="M46" s="43"/>
      <c r="N46" s="43"/>
    </row>
    <row r="47" spans="2:14" x14ac:dyDescent="0.3">
      <c r="B47" s="43" t="str">
        <f t="shared" si="2"/>
        <v>Scénario 4 : scén 3 + emprunt de 100 k€ en année 0</v>
      </c>
      <c r="C47" s="43"/>
      <c r="D47" s="43"/>
      <c r="E47" s="43"/>
      <c r="F47" s="43"/>
      <c r="G47" s="43">
        <f>SUM('Scenario 4'!C22:M23)/1000</f>
        <v>300</v>
      </c>
      <c r="H47" s="58">
        <f>N40-(SUM('Scenario 4'!O58:AC58)+SUM('Scenario 4'!O71:AC71))/1000</f>
        <v>1259.688212333717</v>
      </c>
      <c r="I47" s="43"/>
      <c r="J47" s="43"/>
      <c r="K47" s="43"/>
      <c r="L47" s="43"/>
      <c r="M47" s="43"/>
      <c r="N47" s="43"/>
    </row>
    <row r="48" spans="2:14" x14ac:dyDescent="0.3">
      <c r="B48" s="43"/>
      <c r="C48" s="43"/>
      <c r="D48" s="43"/>
      <c r="E48" s="43"/>
      <c r="F48" s="43"/>
      <c r="G48" s="43"/>
      <c r="H48" s="41"/>
      <c r="I48" s="43"/>
      <c r="J48" s="43"/>
      <c r="K48" s="43"/>
      <c r="L48" s="43"/>
      <c r="M48" s="43"/>
      <c r="N48" s="43"/>
    </row>
    <row r="49" spans="2:14" x14ac:dyDescent="0.3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4A121-3AD1-4E75-A294-D1B2FBE6DA2A}">
  <sheetPr>
    <tabColor theme="9"/>
  </sheetPr>
  <dimension ref="B3:O117"/>
  <sheetViews>
    <sheetView zoomScale="80" zoomScaleNormal="80" workbookViewId="0">
      <selection activeCell="G42" sqref="G42"/>
    </sheetView>
  </sheetViews>
  <sheetFormatPr baseColWidth="10" defaultRowHeight="14.4" x14ac:dyDescent="0.3"/>
  <cols>
    <col min="2" max="2" width="32.5546875" customWidth="1"/>
    <col min="14" max="14" width="12.88671875" style="44" customWidth="1"/>
  </cols>
  <sheetData>
    <row r="3" spans="2:15" x14ac:dyDescent="0.3">
      <c r="B3" s="60" t="s">
        <v>76</v>
      </c>
    </row>
    <row r="4" spans="2:15" ht="15" thickBot="1" x14ac:dyDescent="0.35"/>
    <row r="5" spans="2:15" ht="15" thickBot="1" x14ac:dyDescent="0.35">
      <c r="B5" t="s">
        <v>74</v>
      </c>
      <c r="C5" s="73">
        <v>4</v>
      </c>
      <c r="D5" t="s">
        <v>75</v>
      </c>
    </row>
    <row r="8" spans="2:15" x14ac:dyDescent="0.3">
      <c r="B8" s="71" t="s">
        <v>132</v>
      </c>
      <c r="C8" s="72">
        <v>0</v>
      </c>
      <c r="D8" s="72">
        <f>C8+1</f>
        <v>1</v>
      </c>
      <c r="E8" s="72">
        <f t="shared" ref="E8:K8" si="0">D8+1</f>
        <v>2</v>
      </c>
      <c r="F8" s="72">
        <f t="shared" si="0"/>
        <v>3</v>
      </c>
      <c r="G8" s="72">
        <f t="shared" si="0"/>
        <v>4</v>
      </c>
      <c r="H8" s="72">
        <f t="shared" si="0"/>
        <v>5</v>
      </c>
      <c r="I8" s="72">
        <f t="shared" si="0"/>
        <v>6</v>
      </c>
      <c r="J8" s="72">
        <f t="shared" si="0"/>
        <v>7</v>
      </c>
      <c r="K8" s="72">
        <f t="shared" si="0"/>
        <v>8</v>
      </c>
      <c r="L8" s="72">
        <f>K8+1</f>
        <v>9</v>
      </c>
      <c r="M8" s="72">
        <f t="shared" ref="M8" si="1">L8+1</f>
        <v>10</v>
      </c>
    </row>
    <row r="9" spans="2:15" x14ac:dyDescent="0.3">
      <c r="B9" s="2" t="s">
        <v>89</v>
      </c>
    </row>
    <row r="11" spans="2:15" x14ac:dyDescent="0.3">
      <c r="B11" t="s">
        <v>133</v>
      </c>
      <c r="C11" s="4">
        <f t="shared" ref="C11:M11" si="2">C46</f>
        <v>1500</v>
      </c>
      <c r="D11" s="4">
        <f t="shared" si="2"/>
        <v>1500</v>
      </c>
      <c r="E11" s="4">
        <f t="shared" si="2"/>
        <v>1500</v>
      </c>
      <c r="F11" s="4">
        <f t="shared" si="2"/>
        <v>1500</v>
      </c>
      <c r="G11" s="4">
        <f t="shared" si="2"/>
        <v>1500</v>
      </c>
      <c r="H11" s="4">
        <f t="shared" si="2"/>
        <v>1500</v>
      </c>
      <c r="I11" s="4">
        <f t="shared" si="2"/>
        <v>1500</v>
      </c>
      <c r="J11" s="4">
        <f t="shared" si="2"/>
        <v>1500</v>
      </c>
      <c r="K11" s="4">
        <f t="shared" si="2"/>
        <v>1500</v>
      </c>
      <c r="L11" s="4">
        <f t="shared" si="2"/>
        <v>1500</v>
      </c>
      <c r="M11" s="4">
        <f t="shared" si="2"/>
        <v>1500</v>
      </c>
    </row>
    <row r="12" spans="2:15" x14ac:dyDescent="0.3">
      <c r="B12" t="s">
        <v>134</v>
      </c>
      <c r="C12" s="4">
        <f t="shared" ref="C12:M12" si="3">C72</f>
        <v>1500</v>
      </c>
      <c r="D12" s="4">
        <f t="shared" si="3"/>
        <v>1536</v>
      </c>
      <c r="E12" s="4">
        <f t="shared" si="3"/>
        <v>1558.4009423940643</v>
      </c>
      <c r="F12" s="4">
        <f t="shared" si="3"/>
        <v>1581.2501109627046</v>
      </c>
      <c r="G12" s="4">
        <f t="shared" si="3"/>
        <v>1604.6358724486654</v>
      </c>
      <c r="H12" s="4">
        <f t="shared" si="3"/>
        <v>1628.6642158035556</v>
      </c>
      <c r="I12" s="4">
        <f t="shared" si="3"/>
        <v>1613.4622745840297</v>
      </c>
      <c r="J12" s="4">
        <f t="shared" si="3"/>
        <v>1612.9813757528082</v>
      </c>
      <c r="K12" s="4">
        <f t="shared" si="3"/>
        <v>1611.9251745266101</v>
      </c>
      <c r="L12" s="4">
        <f t="shared" si="3"/>
        <v>1610.0890078255252</v>
      </c>
      <c r="M12" s="4">
        <f t="shared" si="3"/>
        <v>1607.2096083104771</v>
      </c>
    </row>
    <row r="13" spans="2:15" s="1" customFormat="1" x14ac:dyDescent="0.3">
      <c r="B13" s="81" t="s">
        <v>98</v>
      </c>
      <c r="C13" s="82">
        <f>C12-C11</f>
        <v>0</v>
      </c>
      <c r="D13" s="82">
        <f t="shared" ref="D13:M13" si="4">D12-D11</f>
        <v>36</v>
      </c>
      <c r="E13" s="82">
        <f t="shared" si="4"/>
        <v>58.400942394064259</v>
      </c>
      <c r="F13" s="82">
        <f t="shared" si="4"/>
        <v>81.250110962704639</v>
      </c>
      <c r="G13" s="82">
        <f t="shared" si="4"/>
        <v>104.6358724486654</v>
      </c>
      <c r="H13" s="82">
        <f t="shared" si="4"/>
        <v>128.66421580355563</v>
      </c>
      <c r="I13" s="82">
        <f t="shared" si="4"/>
        <v>113.46227458402973</v>
      </c>
      <c r="J13" s="82">
        <f t="shared" si="4"/>
        <v>112.98137575280816</v>
      </c>
      <c r="K13" s="82">
        <f t="shared" si="4"/>
        <v>111.92517452661014</v>
      </c>
      <c r="L13" s="82">
        <f t="shared" si="4"/>
        <v>110.08900782552519</v>
      </c>
      <c r="M13" s="82">
        <f t="shared" si="4"/>
        <v>107.20960831047705</v>
      </c>
      <c r="N13" s="80"/>
      <c r="O13" s="5"/>
    </row>
    <row r="15" spans="2:15" x14ac:dyDescent="0.3">
      <c r="B15" t="s">
        <v>135</v>
      </c>
      <c r="C15" s="78">
        <f t="shared" ref="C15:M15" si="5">C47</f>
        <v>0.15</v>
      </c>
      <c r="D15" s="78">
        <f t="shared" si="5"/>
        <v>0.15</v>
      </c>
      <c r="E15" s="78">
        <f t="shared" si="5"/>
        <v>0.15</v>
      </c>
      <c r="F15" s="78">
        <f t="shared" si="5"/>
        <v>0.15</v>
      </c>
      <c r="G15" s="78">
        <f t="shared" si="5"/>
        <v>0.15</v>
      </c>
      <c r="H15" s="78">
        <f t="shared" si="5"/>
        <v>0.15</v>
      </c>
      <c r="I15" s="78">
        <f t="shared" si="5"/>
        <v>0.15</v>
      </c>
      <c r="J15" s="78">
        <f t="shared" si="5"/>
        <v>0.15</v>
      </c>
      <c r="K15" s="78">
        <f t="shared" si="5"/>
        <v>0.15</v>
      </c>
      <c r="L15" s="78">
        <f t="shared" si="5"/>
        <v>0.15</v>
      </c>
      <c r="M15" s="78">
        <f t="shared" si="5"/>
        <v>0.15</v>
      </c>
    </row>
    <row r="16" spans="2:15" x14ac:dyDescent="0.3">
      <c r="B16" t="s">
        <v>136</v>
      </c>
      <c r="C16" s="78">
        <f t="shared" ref="C16:M16" si="6">C73</f>
        <v>0.15</v>
      </c>
      <c r="D16" s="78">
        <f t="shared" si="6"/>
        <v>0.15359999999999999</v>
      </c>
      <c r="E16" s="78">
        <f t="shared" si="6"/>
        <v>0.15584009423940642</v>
      </c>
      <c r="F16" s="78">
        <f t="shared" si="6"/>
        <v>0.15812501109627047</v>
      </c>
      <c r="G16" s="78">
        <f t="shared" si="6"/>
        <v>0.16046358724486653</v>
      </c>
      <c r="H16" s="78">
        <f t="shared" si="6"/>
        <v>0.16286642158035555</v>
      </c>
      <c r="I16" s="78">
        <f t="shared" si="6"/>
        <v>0.16134622745840296</v>
      </c>
      <c r="J16" s="78">
        <f t="shared" si="6"/>
        <v>0.1612981375752808</v>
      </c>
      <c r="K16" s="78">
        <f t="shared" si="6"/>
        <v>0.16119251745266103</v>
      </c>
      <c r="L16" s="78">
        <f t="shared" si="6"/>
        <v>0.16100890078255251</v>
      </c>
      <c r="M16" s="78">
        <f t="shared" si="6"/>
        <v>0.1607209608310477</v>
      </c>
    </row>
    <row r="17" spans="2:14" x14ac:dyDescent="0.3">
      <c r="B17" s="81" t="s">
        <v>99</v>
      </c>
      <c r="C17" s="83">
        <f>C16-C15</f>
        <v>0</v>
      </c>
      <c r="D17" s="83">
        <f t="shared" ref="D17:M17" si="7">D16-D15</f>
        <v>3.5999999999999921E-3</v>
      </c>
      <c r="E17" s="83">
        <f t="shared" si="7"/>
        <v>5.8400942394064292E-3</v>
      </c>
      <c r="F17" s="83">
        <f t="shared" si="7"/>
        <v>8.1250110962704791E-3</v>
      </c>
      <c r="G17" s="83">
        <f t="shared" si="7"/>
        <v>1.046358724486654E-2</v>
      </c>
      <c r="H17" s="83">
        <f t="shared" si="7"/>
        <v>1.2866421580355558E-2</v>
      </c>
      <c r="I17" s="83">
        <f t="shared" si="7"/>
        <v>1.1346227458402969E-2</v>
      </c>
      <c r="J17" s="83">
        <f t="shared" si="7"/>
        <v>1.1298137575280809E-2</v>
      </c>
      <c r="K17" s="83">
        <f t="shared" si="7"/>
        <v>1.1192517452661033E-2</v>
      </c>
      <c r="L17" s="83">
        <f t="shared" si="7"/>
        <v>1.1008900782552511E-2</v>
      </c>
      <c r="M17" s="83">
        <f t="shared" si="7"/>
        <v>1.0720960831047704E-2</v>
      </c>
    </row>
    <row r="19" spans="2:14" x14ac:dyDescent="0.3">
      <c r="B19" t="s">
        <v>137</v>
      </c>
      <c r="C19" s="4">
        <f t="shared" ref="C19:M19" si="8">C54</f>
        <v>3000</v>
      </c>
      <c r="D19" s="4">
        <f t="shared" si="8"/>
        <v>3000</v>
      </c>
      <c r="E19" s="4">
        <f t="shared" si="8"/>
        <v>3000</v>
      </c>
      <c r="F19" s="4">
        <f t="shared" si="8"/>
        <v>3000</v>
      </c>
      <c r="G19" s="4">
        <f t="shared" si="8"/>
        <v>3000</v>
      </c>
      <c r="H19" s="4">
        <f t="shared" si="8"/>
        <v>3000</v>
      </c>
      <c r="I19" s="4">
        <f t="shared" si="8"/>
        <v>3000</v>
      </c>
      <c r="J19" s="4">
        <f t="shared" si="8"/>
        <v>3000</v>
      </c>
      <c r="K19" s="4">
        <f t="shared" si="8"/>
        <v>3000</v>
      </c>
      <c r="L19" s="4">
        <f t="shared" si="8"/>
        <v>3000</v>
      </c>
      <c r="M19" s="4">
        <f t="shared" si="8"/>
        <v>3000</v>
      </c>
    </row>
    <row r="20" spans="2:14" x14ac:dyDescent="0.3">
      <c r="B20" t="s">
        <v>138</v>
      </c>
      <c r="C20" s="4">
        <f>C80</f>
        <v>3200</v>
      </c>
      <c r="D20" s="4">
        <f t="shared" ref="D20:M20" si="9">D80</f>
        <v>3111.0058899629025</v>
      </c>
      <c r="E20" s="4">
        <f t="shared" si="9"/>
        <v>3113.2070679554831</v>
      </c>
      <c r="F20" s="4">
        <f t="shared" si="9"/>
        <v>3115.8484815465799</v>
      </c>
      <c r="G20" s="4">
        <f t="shared" si="9"/>
        <v>3119.0181778558958</v>
      </c>
      <c r="H20" s="4">
        <f t="shared" si="9"/>
        <v>3122.8218134270751</v>
      </c>
      <c r="I20" s="4">
        <f t="shared" si="9"/>
        <v>3107.3861761124899</v>
      </c>
      <c r="J20" s="4">
        <f t="shared" si="9"/>
        <v>3106.6622333424075</v>
      </c>
      <c r="K20" s="4">
        <f t="shared" si="9"/>
        <v>3105.3532664197924</v>
      </c>
      <c r="L20" s="4">
        <f t="shared" si="9"/>
        <v>3103.254223394435</v>
      </c>
      <c r="M20" s="4">
        <f t="shared" si="9"/>
        <v>3100.1014325021424</v>
      </c>
    </row>
    <row r="21" spans="2:14" x14ac:dyDescent="0.3">
      <c r="B21" s="81" t="s">
        <v>98</v>
      </c>
      <c r="C21" s="82">
        <f>C20-C19</f>
        <v>200</v>
      </c>
      <c r="D21" s="82">
        <f t="shared" ref="D21:M21" si="10">D20-D19</f>
        <v>111.00588996290253</v>
      </c>
      <c r="E21" s="82">
        <f t="shared" si="10"/>
        <v>113.20706795548313</v>
      </c>
      <c r="F21" s="82">
        <f t="shared" si="10"/>
        <v>115.84848154657993</v>
      </c>
      <c r="G21" s="82">
        <f t="shared" si="10"/>
        <v>119.01817785589583</v>
      </c>
      <c r="H21" s="82">
        <f t="shared" si="10"/>
        <v>122.82181342707509</v>
      </c>
      <c r="I21" s="82">
        <f t="shared" si="10"/>
        <v>107.38617611248992</v>
      </c>
      <c r="J21" s="82">
        <f t="shared" si="10"/>
        <v>106.66223334240749</v>
      </c>
      <c r="K21" s="82">
        <f t="shared" si="10"/>
        <v>105.35326641979236</v>
      </c>
      <c r="L21" s="82">
        <f t="shared" si="10"/>
        <v>103.25422339443503</v>
      </c>
      <c r="M21" s="82">
        <f t="shared" si="10"/>
        <v>100.10143250214242</v>
      </c>
      <c r="N21" s="80"/>
    </row>
    <row r="23" spans="2:14" x14ac:dyDescent="0.3">
      <c r="B23" t="s">
        <v>139</v>
      </c>
      <c r="C23" s="4">
        <f t="shared" ref="C23:M23" si="11">C57</f>
        <v>7500</v>
      </c>
      <c r="D23" s="4">
        <f t="shared" si="11"/>
        <v>7500</v>
      </c>
      <c r="E23" s="4">
        <f t="shared" si="11"/>
        <v>7500</v>
      </c>
      <c r="F23" s="4">
        <f t="shared" si="11"/>
        <v>7500</v>
      </c>
      <c r="G23" s="4">
        <f t="shared" si="11"/>
        <v>7500</v>
      </c>
      <c r="H23" s="4">
        <f t="shared" si="11"/>
        <v>7500</v>
      </c>
      <c r="I23" s="4">
        <f t="shared" si="11"/>
        <v>7500</v>
      </c>
      <c r="J23" s="4">
        <f t="shared" si="11"/>
        <v>7500</v>
      </c>
      <c r="K23" s="4">
        <f t="shared" si="11"/>
        <v>7500</v>
      </c>
      <c r="L23" s="4">
        <f t="shared" si="11"/>
        <v>7500</v>
      </c>
      <c r="M23" s="4">
        <f t="shared" si="11"/>
        <v>7500</v>
      </c>
    </row>
    <row r="24" spans="2:14" x14ac:dyDescent="0.3">
      <c r="B24" t="s">
        <v>140</v>
      </c>
      <c r="C24" s="4">
        <f t="shared" ref="C24:M24" si="12">C83</f>
        <v>7600</v>
      </c>
      <c r="D24" s="4">
        <f t="shared" si="12"/>
        <v>7595.005889962903</v>
      </c>
      <c r="E24" s="4">
        <f t="shared" si="12"/>
        <v>7589.8120155243214</v>
      </c>
      <c r="F24" s="4">
        <f t="shared" si="12"/>
        <v>7584.4103861081967</v>
      </c>
      <c r="G24" s="4">
        <f t="shared" si="12"/>
        <v>7578.7926915154276</v>
      </c>
      <c r="H24" s="4">
        <f t="shared" si="12"/>
        <v>7572.9502891389475</v>
      </c>
      <c r="I24" s="4">
        <f t="shared" si="12"/>
        <v>7566.8741906674077</v>
      </c>
      <c r="J24" s="4">
        <f t="shared" si="12"/>
        <v>7560.555048257007</v>
      </c>
      <c r="K24" s="4">
        <f t="shared" si="12"/>
        <v>7553.9831401501897</v>
      </c>
      <c r="L24" s="4">
        <f t="shared" si="12"/>
        <v>7547.1483557191004</v>
      </c>
      <c r="M24" s="4">
        <f t="shared" si="12"/>
        <v>7540.0401799107667</v>
      </c>
    </row>
    <row r="25" spans="2:14" s="1" customFormat="1" x14ac:dyDescent="0.3">
      <c r="B25" s="81" t="s">
        <v>98</v>
      </c>
      <c r="C25" s="82">
        <f>C24-C23</f>
        <v>100</v>
      </c>
      <c r="D25" s="82">
        <f t="shared" ref="D25:M25" si="13">D24-D23</f>
        <v>95.005889962902984</v>
      </c>
      <c r="E25" s="82">
        <f t="shared" si="13"/>
        <v>89.812015524321396</v>
      </c>
      <c r="F25" s="82">
        <f t="shared" si="13"/>
        <v>84.41038610819669</v>
      </c>
      <c r="G25" s="82">
        <f t="shared" si="13"/>
        <v>78.792691515427578</v>
      </c>
      <c r="H25" s="82">
        <f t="shared" si="13"/>
        <v>72.950289138947483</v>
      </c>
      <c r="I25" s="82">
        <f t="shared" si="13"/>
        <v>66.874190667407674</v>
      </c>
      <c r="J25" s="82">
        <f t="shared" si="13"/>
        <v>60.555048257007002</v>
      </c>
      <c r="K25" s="82">
        <f t="shared" si="13"/>
        <v>53.983140150189683</v>
      </c>
      <c r="L25" s="82">
        <f t="shared" si="13"/>
        <v>47.148355719100437</v>
      </c>
      <c r="M25" s="82">
        <f t="shared" si="13"/>
        <v>40.04017991076671</v>
      </c>
      <c r="N25" s="46"/>
    </row>
    <row r="27" spans="2:14" x14ac:dyDescent="0.3">
      <c r="B27" t="s">
        <v>141</v>
      </c>
      <c r="C27" s="79">
        <f t="shared" ref="C27:M27" si="14">C58</f>
        <v>5</v>
      </c>
      <c r="D27" s="79">
        <f t="shared" si="14"/>
        <v>5</v>
      </c>
      <c r="E27" s="79">
        <f t="shared" si="14"/>
        <v>5</v>
      </c>
      <c r="F27" s="79">
        <f t="shared" si="14"/>
        <v>5</v>
      </c>
      <c r="G27" s="79">
        <f t="shared" si="14"/>
        <v>5</v>
      </c>
      <c r="H27" s="79">
        <f t="shared" si="14"/>
        <v>5</v>
      </c>
      <c r="I27" s="79">
        <f t="shared" si="14"/>
        <v>5</v>
      </c>
      <c r="J27" s="79">
        <f t="shared" si="14"/>
        <v>5</v>
      </c>
      <c r="K27" s="79">
        <f t="shared" si="14"/>
        <v>5</v>
      </c>
      <c r="L27" s="79">
        <f t="shared" si="14"/>
        <v>5</v>
      </c>
      <c r="M27" s="79">
        <f t="shared" si="14"/>
        <v>5</v>
      </c>
    </row>
    <row r="28" spans="2:14" x14ac:dyDescent="0.3">
      <c r="B28" t="s">
        <v>142</v>
      </c>
      <c r="C28" s="79">
        <f t="shared" ref="C28:M28" si="15">C84</f>
        <v>5.0666666666666664</v>
      </c>
      <c r="D28" s="79">
        <f t="shared" si="15"/>
        <v>4.944665292944598</v>
      </c>
      <c r="E28" s="79">
        <f t="shared" si="15"/>
        <v>4.8702563050716687</v>
      </c>
      <c r="F28" s="79">
        <f t="shared" si="15"/>
        <v>4.7964647297261642</v>
      </c>
      <c r="G28" s="79">
        <f t="shared" si="15"/>
        <v>4.7230607402227847</v>
      </c>
      <c r="H28" s="79">
        <f t="shared" si="15"/>
        <v>4.6497922749549581</v>
      </c>
      <c r="I28" s="79">
        <f t="shared" si="15"/>
        <v>4.689836452865463</v>
      </c>
      <c r="J28" s="79">
        <f t="shared" si="15"/>
        <v>4.6873170155038872</v>
      </c>
      <c r="K28" s="79">
        <f t="shared" si="15"/>
        <v>4.6863112875997128</v>
      </c>
      <c r="L28" s="79">
        <f t="shared" si="15"/>
        <v>4.6874106456460796</v>
      </c>
      <c r="M28" s="79">
        <f t="shared" si="15"/>
        <v>4.691385704094297</v>
      </c>
    </row>
    <row r="29" spans="2:14" x14ac:dyDescent="0.3">
      <c r="B29" s="81" t="s">
        <v>100</v>
      </c>
      <c r="C29" s="84">
        <f>C28-C27</f>
        <v>6.666666666666643E-2</v>
      </c>
      <c r="D29" s="84">
        <f t="shared" ref="D29:M29" si="16">D28-D27</f>
        <v>-5.5334707055401999E-2</v>
      </c>
      <c r="E29" s="84">
        <f t="shared" si="16"/>
        <v>-0.12974369492833127</v>
      </c>
      <c r="F29" s="84">
        <f t="shared" si="16"/>
        <v>-0.20353527027383578</v>
      </c>
      <c r="G29" s="84">
        <f t="shared" si="16"/>
        <v>-0.27693925977721534</v>
      </c>
      <c r="H29" s="84">
        <f t="shared" si="16"/>
        <v>-0.35020772504504194</v>
      </c>
      <c r="I29" s="84">
        <f t="shared" si="16"/>
        <v>-0.31016354713453698</v>
      </c>
      <c r="J29" s="84">
        <f t="shared" si="16"/>
        <v>-0.31268298449611276</v>
      </c>
      <c r="K29" s="84">
        <f t="shared" si="16"/>
        <v>-0.31368871240028717</v>
      </c>
      <c r="L29" s="84">
        <f t="shared" si="16"/>
        <v>-0.31258935435392043</v>
      </c>
      <c r="M29" s="84">
        <f t="shared" si="16"/>
        <v>-0.308614295905703</v>
      </c>
    </row>
    <row r="31" spans="2:14" x14ac:dyDescent="0.3">
      <c r="B31" t="s">
        <v>143</v>
      </c>
      <c r="C31" s="4">
        <f t="shared" ref="C31:M31" si="17">C60</f>
        <v>3000</v>
      </c>
      <c r="D31" s="4">
        <f t="shared" si="17"/>
        <v>3000</v>
      </c>
      <c r="E31" s="4">
        <f t="shared" si="17"/>
        <v>3000</v>
      </c>
      <c r="F31" s="4">
        <f t="shared" si="17"/>
        <v>3000</v>
      </c>
      <c r="G31" s="4">
        <f t="shared" si="17"/>
        <v>3000</v>
      </c>
      <c r="H31" s="4">
        <f t="shared" si="17"/>
        <v>3000</v>
      </c>
      <c r="I31" s="4">
        <f t="shared" si="17"/>
        <v>3000</v>
      </c>
      <c r="J31" s="4">
        <f t="shared" si="17"/>
        <v>3000</v>
      </c>
      <c r="K31" s="4">
        <f t="shared" si="17"/>
        <v>3000</v>
      </c>
      <c r="L31" s="4">
        <f t="shared" si="17"/>
        <v>3000</v>
      </c>
      <c r="M31" s="4">
        <f t="shared" si="17"/>
        <v>3000</v>
      </c>
    </row>
    <row r="32" spans="2:14" x14ac:dyDescent="0.3">
      <c r="B32" t="s">
        <v>144</v>
      </c>
      <c r="C32" s="4">
        <f t="shared" ref="C32:M32" si="18">C86</f>
        <v>2900</v>
      </c>
      <c r="D32" s="4">
        <f t="shared" si="18"/>
        <v>2820</v>
      </c>
      <c r="E32" s="4">
        <f t="shared" si="18"/>
        <v>2760</v>
      </c>
      <c r="F32" s="4">
        <f t="shared" si="18"/>
        <v>2720</v>
      </c>
      <c r="G32" s="4">
        <f t="shared" si="18"/>
        <v>2700</v>
      </c>
      <c r="H32" s="4">
        <f t="shared" si="18"/>
        <v>2700.0000000000005</v>
      </c>
      <c r="I32" s="4">
        <f t="shared" si="18"/>
        <v>2700.0000000000005</v>
      </c>
      <c r="J32" s="4">
        <f t="shared" si="18"/>
        <v>2699.9999999999995</v>
      </c>
      <c r="K32" s="4">
        <f t="shared" si="18"/>
        <v>2700.0000000000009</v>
      </c>
      <c r="L32" s="4">
        <f t="shared" si="18"/>
        <v>2700.0000000000014</v>
      </c>
      <c r="M32" s="4">
        <f t="shared" si="18"/>
        <v>2700.0000000000032</v>
      </c>
    </row>
    <row r="33" spans="2:14" x14ac:dyDescent="0.3">
      <c r="B33" s="81" t="s">
        <v>98</v>
      </c>
      <c r="C33" s="82">
        <f>C32-C31</f>
        <v>-100</v>
      </c>
      <c r="D33" s="82">
        <f t="shared" ref="D33:M33" si="19">D32-D31</f>
        <v>-180</v>
      </c>
      <c r="E33" s="82">
        <f t="shared" si="19"/>
        <v>-240</v>
      </c>
      <c r="F33" s="82">
        <f t="shared" si="19"/>
        <v>-280</v>
      </c>
      <c r="G33" s="82">
        <f t="shared" si="19"/>
        <v>-300</v>
      </c>
      <c r="H33" s="82">
        <f t="shared" si="19"/>
        <v>-299.99999999999955</v>
      </c>
      <c r="I33" s="82">
        <f t="shared" si="19"/>
        <v>-299.99999999999955</v>
      </c>
      <c r="J33" s="82">
        <f t="shared" si="19"/>
        <v>-300.00000000000045</v>
      </c>
      <c r="K33" s="82">
        <f t="shared" si="19"/>
        <v>-299.99999999999909</v>
      </c>
      <c r="L33" s="82">
        <f t="shared" si="19"/>
        <v>-299.99999999999864</v>
      </c>
      <c r="M33" s="82">
        <f t="shared" si="19"/>
        <v>-299.99999999999682</v>
      </c>
    </row>
    <row r="37" spans="2:14" x14ac:dyDescent="0.3">
      <c r="B37" s="71" t="s">
        <v>145</v>
      </c>
      <c r="C37" s="72">
        <v>0</v>
      </c>
      <c r="D37" s="72">
        <f>C37+1</f>
        <v>1</v>
      </c>
      <c r="E37" s="72">
        <f t="shared" ref="E37:M37" si="20">D37+1</f>
        <v>2</v>
      </c>
      <c r="F37" s="72">
        <f t="shared" si="20"/>
        <v>3</v>
      </c>
      <c r="G37" s="72">
        <f t="shared" si="20"/>
        <v>4</v>
      </c>
      <c r="H37" s="72">
        <f t="shared" si="20"/>
        <v>5</v>
      </c>
      <c r="I37" s="72">
        <f t="shared" si="20"/>
        <v>6</v>
      </c>
      <c r="J37" s="72">
        <f t="shared" si="20"/>
        <v>7</v>
      </c>
      <c r="K37" s="72">
        <f t="shared" si="20"/>
        <v>8</v>
      </c>
      <c r="L37" s="72">
        <f>K37+1</f>
        <v>9</v>
      </c>
      <c r="M37" s="72">
        <f t="shared" si="20"/>
        <v>10</v>
      </c>
    </row>
    <row r="38" spans="2:14" x14ac:dyDescent="0.3">
      <c r="B38" s="2" t="s">
        <v>89</v>
      </c>
    </row>
    <row r="39" spans="2:14" x14ac:dyDescent="0.3">
      <c r="B39" s="2"/>
    </row>
    <row r="40" spans="2:14" x14ac:dyDescent="0.3">
      <c r="B40" s="62" t="s">
        <v>53</v>
      </c>
    </row>
    <row r="41" spans="2:14" x14ac:dyDescent="0.3">
      <c r="B41" t="s">
        <v>79</v>
      </c>
      <c r="C41" s="4">
        <v>10000</v>
      </c>
      <c r="D41" s="4">
        <f>C41</f>
        <v>10000</v>
      </c>
      <c r="E41" s="4">
        <f t="shared" ref="E41:M41" si="21">D41</f>
        <v>10000</v>
      </c>
      <c r="F41" s="4">
        <f t="shared" si="21"/>
        <v>10000</v>
      </c>
      <c r="G41" s="4">
        <f t="shared" si="21"/>
        <v>10000</v>
      </c>
      <c r="H41" s="4">
        <f t="shared" si="21"/>
        <v>10000</v>
      </c>
      <c r="I41" s="4">
        <f t="shared" si="21"/>
        <v>10000</v>
      </c>
      <c r="J41" s="4">
        <f t="shared" si="21"/>
        <v>10000</v>
      </c>
      <c r="K41" s="4">
        <f t="shared" si="21"/>
        <v>10000</v>
      </c>
      <c r="L41" s="4">
        <f t="shared" si="21"/>
        <v>10000</v>
      </c>
      <c r="M41" s="4">
        <f t="shared" si="21"/>
        <v>10000</v>
      </c>
    </row>
    <row r="42" spans="2:14" x14ac:dyDescent="0.3">
      <c r="B42" t="s">
        <v>80</v>
      </c>
      <c r="C42" s="4">
        <v>8500</v>
      </c>
      <c r="D42" s="4">
        <f t="shared" ref="D42:M44" si="22">C42</f>
        <v>8500</v>
      </c>
      <c r="E42" s="4">
        <f t="shared" si="22"/>
        <v>8500</v>
      </c>
      <c r="F42" s="4">
        <f t="shared" si="22"/>
        <v>8500</v>
      </c>
      <c r="G42" s="4">
        <f t="shared" si="22"/>
        <v>8500</v>
      </c>
      <c r="H42" s="4">
        <f t="shared" si="22"/>
        <v>8500</v>
      </c>
      <c r="I42" s="4">
        <f t="shared" si="22"/>
        <v>8500</v>
      </c>
      <c r="J42" s="4">
        <f t="shared" si="22"/>
        <v>8500</v>
      </c>
      <c r="K42" s="4">
        <f t="shared" si="22"/>
        <v>8500</v>
      </c>
      <c r="L42" s="4">
        <f t="shared" si="22"/>
        <v>8500</v>
      </c>
      <c r="M42" s="4">
        <f t="shared" si="22"/>
        <v>8500</v>
      </c>
    </row>
    <row r="43" spans="2:14" s="66" customFormat="1" ht="13.8" x14ac:dyDescent="0.3">
      <c r="B43" s="66" t="s">
        <v>83</v>
      </c>
      <c r="C43" s="67">
        <f>C42-C44</f>
        <v>8300</v>
      </c>
      <c r="D43" s="67">
        <f t="shared" si="22"/>
        <v>8300</v>
      </c>
      <c r="E43" s="67">
        <f t="shared" si="22"/>
        <v>8300</v>
      </c>
      <c r="F43" s="67">
        <f t="shared" si="22"/>
        <v>8300</v>
      </c>
      <c r="G43" s="67">
        <f t="shared" si="22"/>
        <v>8300</v>
      </c>
      <c r="H43" s="67">
        <f t="shared" si="22"/>
        <v>8300</v>
      </c>
      <c r="I43" s="67">
        <f t="shared" si="22"/>
        <v>8300</v>
      </c>
      <c r="J43" s="67">
        <f t="shared" si="22"/>
        <v>8300</v>
      </c>
      <c r="K43" s="67">
        <f t="shared" si="22"/>
        <v>8300</v>
      </c>
      <c r="L43" s="67">
        <f t="shared" si="22"/>
        <v>8300</v>
      </c>
      <c r="M43" s="67">
        <f t="shared" si="22"/>
        <v>8300</v>
      </c>
      <c r="N43" s="76"/>
    </row>
    <row r="44" spans="2:14" s="66" customFormat="1" ht="13.8" x14ac:dyDescent="0.3">
      <c r="B44" s="66" t="s">
        <v>77</v>
      </c>
      <c r="C44" s="67">
        <v>200</v>
      </c>
      <c r="D44" s="67">
        <f t="shared" si="22"/>
        <v>200</v>
      </c>
      <c r="E44" s="67">
        <f t="shared" si="22"/>
        <v>200</v>
      </c>
      <c r="F44" s="67">
        <f t="shared" si="22"/>
        <v>200</v>
      </c>
      <c r="G44" s="67">
        <f t="shared" si="22"/>
        <v>200</v>
      </c>
      <c r="H44" s="67">
        <f t="shared" si="22"/>
        <v>200</v>
      </c>
      <c r="I44" s="67">
        <f t="shared" si="22"/>
        <v>200</v>
      </c>
      <c r="J44" s="67">
        <f t="shared" si="22"/>
        <v>200</v>
      </c>
      <c r="K44" s="67">
        <f t="shared" si="22"/>
        <v>200</v>
      </c>
      <c r="L44" s="67">
        <f t="shared" si="22"/>
        <v>200</v>
      </c>
      <c r="M44" s="67">
        <f t="shared" si="22"/>
        <v>200</v>
      </c>
      <c r="N44" s="76"/>
    </row>
    <row r="45" spans="2:14" x14ac:dyDescent="0.3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2:14" s="63" customFormat="1" x14ac:dyDescent="0.3">
      <c r="B46" s="63" t="s">
        <v>78</v>
      </c>
      <c r="C46" s="68">
        <f>C41-C42</f>
        <v>1500</v>
      </c>
      <c r="D46" s="68">
        <f>D41-D42</f>
        <v>1500</v>
      </c>
      <c r="E46" s="68">
        <f t="shared" ref="E46:M46" si="23">E41-E42</f>
        <v>1500</v>
      </c>
      <c r="F46" s="68">
        <f t="shared" si="23"/>
        <v>1500</v>
      </c>
      <c r="G46" s="68">
        <f t="shared" si="23"/>
        <v>1500</v>
      </c>
      <c r="H46" s="68">
        <f t="shared" si="23"/>
        <v>1500</v>
      </c>
      <c r="I46" s="68">
        <f t="shared" si="23"/>
        <v>1500</v>
      </c>
      <c r="J46" s="68">
        <f t="shared" si="23"/>
        <v>1500</v>
      </c>
      <c r="K46" s="68">
        <f t="shared" si="23"/>
        <v>1500</v>
      </c>
      <c r="L46" s="68">
        <f t="shared" si="23"/>
        <v>1500</v>
      </c>
      <c r="M46" s="68">
        <f t="shared" si="23"/>
        <v>1500</v>
      </c>
      <c r="N46" s="77"/>
    </row>
    <row r="47" spans="2:14" s="63" customFormat="1" x14ac:dyDescent="0.3">
      <c r="B47" s="63" t="s">
        <v>84</v>
      </c>
      <c r="C47" s="64">
        <f>C46/C41</f>
        <v>0.15</v>
      </c>
      <c r="D47" s="64">
        <f>D46/D41</f>
        <v>0.15</v>
      </c>
      <c r="E47" s="64">
        <f t="shared" ref="E47:M47" si="24">E46/E41</f>
        <v>0.15</v>
      </c>
      <c r="F47" s="64">
        <f t="shared" si="24"/>
        <v>0.15</v>
      </c>
      <c r="G47" s="64">
        <f t="shared" si="24"/>
        <v>0.15</v>
      </c>
      <c r="H47" s="64">
        <f t="shared" si="24"/>
        <v>0.15</v>
      </c>
      <c r="I47" s="64">
        <f t="shared" si="24"/>
        <v>0.15</v>
      </c>
      <c r="J47" s="64">
        <f t="shared" si="24"/>
        <v>0.15</v>
      </c>
      <c r="K47" s="64">
        <f t="shared" si="24"/>
        <v>0.15</v>
      </c>
      <c r="L47" s="64">
        <f t="shared" si="24"/>
        <v>0.15</v>
      </c>
      <c r="M47" s="64">
        <f t="shared" si="24"/>
        <v>0.15</v>
      </c>
      <c r="N47" s="77"/>
    </row>
    <row r="49" spans="2:14" x14ac:dyDescent="0.3">
      <c r="B49" s="62" t="s">
        <v>54</v>
      </c>
    </row>
    <row r="50" spans="2:14" x14ac:dyDescent="0.3">
      <c r="B50" t="s">
        <v>79</v>
      </c>
      <c r="C50" s="4">
        <v>2000</v>
      </c>
      <c r="D50" s="4">
        <f t="shared" ref="D50:M55" si="25">C50</f>
        <v>2000</v>
      </c>
      <c r="E50" s="4">
        <f t="shared" si="25"/>
        <v>2000</v>
      </c>
      <c r="F50" s="4">
        <f t="shared" si="25"/>
        <v>2000</v>
      </c>
      <c r="G50" s="4">
        <f t="shared" si="25"/>
        <v>2000</v>
      </c>
      <c r="H50" s="4">
        <f t="shared" si="25"/>
        <v>2000</v>
      </c>
      <c r="I50" s="4">
        <f t="shared" si="25"/>
        <v>2000</v>
      </c>
      <c r="J50" s="4">
        <f t="shared" si="25"/>
        <v>2000</v>
      </c>
      <c r="K50" s="4">
        <f t="shared" si="25"/>
        <v>2000</v>
      </c>
      <c r="L50" s="4">
        <f t="shared" si="25"/>
        <v>2000</v>
      </c>
      <c r="M50" s="4">
        <f t="shared" si="25"/>
        <v>2000</v>
      </c>
    </row>
    <row r="51" spans="2:14" s="66" customFormat="1" ht="13.8" x14ac:dyDescent="0.3">
      <c r="B51" s="66" t="s">
        <v>94</v>
      </c>
      <c r="C51" s="67">
        <f>C50-C52</f>
        <v>1500</v>
      </c>
      <c r="D51" s="67">
        <f t="shared" si="25"/>
        <v>1500</v>
      </c>
      <c r="E51" s="67">
        <f t="shared" si="25"/>
        <v>1500</v>
      </c>
      <c r="F51" s="67">
        <f t="shared" si="25"/>
        <v>1500</v>
      </c>
      <c r="G51" s="67">
        <f t="shared" si="25"/>
        <v>1500</v>
      </c>
      <c r="H51" s="67">
        <f t="shared" si="25"/>
        <v>1500</v>
      </c>
      <c r="I51" s="67">
        <f t="shared" si="25"/>
        <v>1500</v>
      </c>
      <c r="J51" s="67">
        <f t="shared" si="25"/>
        <v>1500</v>
      </c>
      <c r="K51" s="67">
        <f t="shared" si="25"/>
        <v>1500</v>
      </c>
      <c r="L51" s="67">
        <f t="shared" si="25"/>
        <v>1500</v>
      </c>
      <c r="M51" s="67">
        <f t="shared" si="25"/>
        <v>1500</v>
      </c>
      <c r="N51" s="76"/>
    </row>
    <row r="52" spans="2:14" s="66" customFormat="1" ht="13.8" x14ac:dyDescent="0.3">
      <c r="B52" s="66" t="s">
        <v>82</v>
      </c>
      <c r="C52" s="67">
        <v>500</v>
      </c>
      <c r="D52" s="67">
        <f t="shared" si="25"/>
        <v>500</v>
      </c>
      <c r="E52" s="67">
        <f t="shared" si="25"/>
        <v>500</v>
      </c>
      <c r="F52" s="67">
        <f t="shared" si="25"/>
        <v>500</v>
      </c>
      <c r="G52" s="67">
        <f t="shared" si="25"/>
        <v>500</v>
      </c>
      <c r="H52" s="67">
        <f t="shared" si="25"/>
        <v>500</v>
      </c>
      <c r="I52" s="67">
        <f t="shared" si="25"/>
        <v>500</v>
      </c>
      <c r="J52" s="67">
        <f t="shared" si="25"/>
        <v>500</v>
      </c>
      <c r="K52" s="67">
        <f t="shared" si="25"/>
        <v>500</v>
      </c>
      <c r="L52" s="67">
        <f t="shared" si="25"/>
        <v>500</v>
      </c>
      <c r="M52" s="67">
        <f t="shared" si="25"/>
        <v>500</v>
      </c>
      <c r="N52" s="76"/>
    </row>
    <row r="53" spans="2:14" x14ac:dyDescent="0.3">
      <c r="B53" t="s">
        <v>80</v>
      </c>
      <c r="C53" s="4">
        <v>3500</v>
      </c>
      <c r="D53" s="4">
        <f t="shared" si="25"/>
        <v>3500</v>
      </c>
      <c r="E53" s="4">
        <f t="shared" si="25"/>
        <v>3500</v>
      </c>
      <c r="F53" s="4">
        <f t="shared" si="25"/>
        <v>3500</v>
      </c>
      <c r="G53" s="4">
        <f t="shared" si="25"/>
        <v>3500</v>
      </c>
      <c r="H53" s="4">
        <f t="shared" si="25"/>
        <v>3500</v>
      </c>
      <c r="I53" s="4">
        <f t="shared" si="25"/>
        <v>3500</v>
      </c>
      <c r="J53" s="4">
        <f t="shared" si="25"/>
        <v>3500</v>
      </c>
      <c r="K53" s="4">
        <f t="shared" si="25"/>
        <v>3500</v>
      </c>
      <c r="L53" s="4">
        <f t="shared" si="25"/>
        <v>3500</v>
      </c>
      <c r="M53" s="4">
        <f t="shared" si="25"/>
        <v>3500</v>
      </c>
    </row>
    <row r="54" spans="2:14" s="66" customFormat="1" ht="13.8" x14ac:dyDescent="0.3">
      <c r="B54" s="66" t="s">
        <v>88</v>
      </c>
      <c r="C54" s="67">
        <f>C53-C55</f>
        <v>3000</v>
      </c>
      <c r="D54" s="67">
        <f t="shared" si="25"/>
        <v>3000</v>
      </c>
      <c r="E54" s="67">
        <f t="shared" si="25"/>
        <v>3000</v>
      </c>
      <c r="F54" s="67">
        <f t="shared" si="25"/>
        <v>3000</v>
      </c>
      <c r="G54" s="67">
        <f t="shared" si="25"/>
        <v>3000</v>
      </c>
      <c r="H54" s="67">
        <f t="shared" si="25"/>
        <v>3000</v>
      </c>
      <c r="I54" s="67">
        <f t="shared" si="25"/>
        <v>3000</v>
      </c>
      <c r="J54" s="67">
        <f t="shared" si="25"/>
        <v>3000</v>
      </c>
      <c r="K54" s="67">
        <f t="shared" si="25"/>
        <v>3000</v>
      </c>
      <c r="L54" s="67">
        <f t="shared" si="25"/>
        <v>3000</v>
      </c>
      <c r="M54" s="67">
        <f t="shared" si="25"/>
        <v>3000</v>
      </c>
      <c r="N54" s="76"/>
    </row>
    <row r="55" spans="2:14" s="66" customFormat="1" ht="13.8" x14ac:dyDescent="0.3">
      <c r="B55" s="66" t="s">
        <v>81</v>
      </c>
      <c r="C55" s="67">
        <v>500</v>
      </c>
      <c r="D55" s="67">
        <f t="shared" si="25"/>
        <v>500</v>
      </c>
      <c r="E55" s="67">
        <f t="shared" si="25"/>
        <v>500</v>
      </c>
      <c r="F55" s="67">
        <f t="shared" si="25"/>
        <v>500</v>
      </c>
      <c r="G55" s="67">
        <f t="shared" si="25"/>
        <v>500</v>
      </c>
      <c r="H55" s="67">
        <f t="shared" si="25"/>
        <v>500</v>
      </c>
      <c r="I55" s="67">
        <f t="shared" si="25"/>
        <v>500</v>
      </c>
      <c r="J55" s="67">
        <f t="shared" si="25"/>
        <v>500</v>
      </c>
      <c r="K55" s="67">
        <f t="shared" si="25"/>
        <v>500</v>
      </c>
      <c r="L55" s="67">
        <f t="shared" si="25"/>
        <v>500</v>
      </c>
      <c r="M55" s="67">
        <f t="shared" si="25"/>
        <v>500</v>
      </c>
      <c r="N55" s="76"/>
    </row>
    <row r="56" spans="2:14" x14ac:dyDescent="0.3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2:14" s="63" customFormat="1" x14ac:dyDescent="0.3">
      <c r="B57" s="63" t="s">
        <v>85</v>
      </c>
      <c r="C57" s="68">
        <v>7500</v>
      </c>
      <c r="D57" s="68">
        <f>C57+D52-D55</f>
        <v>7500</v>
      </c>
      <c r="E57" s="68">
        <f t="shared" ref="E57:M57" si="26">D57+E52-E55</f>
        <v>7500</v>
      </c>
      <c r="F57" s="68">
        <f t="shared" si="26"/>
        <v>7500</v>
      </c>
      <c r="G57" s="68">
        <f t="shared" si="26"/>
        <v>7500</v>
      </c>
      <c r="H57" s="68">
        <f t="shared" si="26"/>
        <v>7500</v>
      </c>
      <c r="I57" s="68">
        <f t="shared" si="26"/>
        <v>7500</v>
      </c>
      <c r="J57" s="68">
        <f t="shared" si="26"/>
        <v>7500</v>
      </c>
      <c r="K57" s="68">
        <f>J57+K52-K55</f>
        <v>7500</v>
      </c>
      <c r="L57" s="68">
        <f t="shared" si="26"/>
        <v>7500</v>
      </c>
      <c r="M57" s="68">
        <f t="shared" si="26"/>
        <v>7500</v>
      </c>
      <c r="N57" s="77"/>
    </row>
    <row r="58" spans="2:14" s="63" customFormat="1" x14ac:dyDescent="0.3">
      <c r="B58" s="63" t="s">
        <v>87</v>
      </c>
      <c r="C58" s="65">
        <f>C57/C46</f>
        <v>5</v>
      </c>
      <c r="D58" s="65">
        <f>D57/D46</f>
        <v>5</v>
      </c>
      <c r="E58" s="65">
        <f t="shared" ref="E58:M58" si="27">E57/E46</f>
        <v>5</v>
      </c>
      <c r="F58" s="65">
        <f t="shared" si="27"/>
        <v>5</v>
      </c>
      <c r="G58" s="65">
        <f t="shared" si="27"/>
        <v>5</v>
      </c>
      <c r="H58" s="65">
        <f t="shared" si="27"/>
        <v>5</v>
      </c>
      <c r="I58" s="65">
        <f t="shared" si="27"/>
        <v>5</v>
      </c>
      <c r="J58" s="65">
        <f t="shared" si="27"/>
        <v>5</v>
      </c>
      <c r="K58" s="65">
        <f>K57/K46</f>
        <v>5</v>
      </c>
      <c r="L58" s="65">
        <f t="shared" si="27"/>
        <v>5</v>
      </c>
      <c r="M58" s="65">
        <f t="shared" si="27"/>
        <v>5</v>
      </c>
      <c r="N58" s="77"/>
    </row>
    <row r="60" spans="2:14" x14ac:dyDescent="0.3">
      <c r="B60" t="s">
        <v>86</v>
      </c>
      <c r="C60" s="4">
        <v>3000</v>
      </c>
      <c r="D60" s="4">
        <f>C60+D46+D50-D53</f>
        <v>3000</v>
      </c>
      <c r="E60" s="4">
        <f t="shared" ref="E60:M60" si="28">D60+E46+E50-E53</f>
        <v>3000</v>
      </c>
      <c r="F60" s="4">
        <f t="shared" si="28"/>
        <v>3000</v>
      </c>
      <c r="G60" s="4">
        <f t="shared" si="28"/>
        <v>3000</v>
      </c>
      <c r="H60" s="4">
        <f t="shared" si="28"/>
        <v>3000</v>
      </c>
      <c r="I60" s="4">
        <f t="shared" si="28"/>
        <v>3000</v>
      </c>
      <c r="J60" s="4">
        <f t="shared" si="28"/>
        <v>3000</v>
      </c>
      <c r="K60" s="4">
        <f>J60+K46+K50-K53</f>
        <v>3000</v>
      </c>
      <c r="L60" s="4">
        <f t="shared" si="28"/>
        <v>3000</v>
      </c>
      <c r="M60" s="4">
        <f t="shared" si="28"/>
        <v>3000</v>
      </c>
    </row>
    <row r="63" spans="2:14" x14ac:dyDescent="0.3">
      <c r="B63" s="71" t="s">
        <v>146</v>
      </c>
      <c r="C63" s="72">
        <v>0</v>
      </c>
      <c r="D63" s="72">
        <f>C63+1</f>
        <v>1</v>
      </c>
      <c r="E63" s="72">
        <f t="shared" ref="E63:K63" si="29">D63+1</f>
        <v>2</v>
      </c>
      <c r="F63" s="72">
        <f t="shared" si="29"/>
        <v>3</v>
      </c>
      <c r="G63" s="72">
        <f t="shared" si="29"/>
        <v>4</v>
      </c>
      <c r="H63" s="72">
        <f t="shared" si="29"/>
        <v>5</v>
      </c>
      <c r="I63" s="72">
        <f t="shared" si="29"/>
        <v>6</v>
      </c>
      <c r="J63" s="72">
        <f t="shared" si="29"/>
        <v>7</v>
      </c>
      <c r="K63" s="72">
        <f t="shared" si="29"/>
        <v>8</v>
      </c>
      <c r="L63" s="72">
        <f>K63+1</f>
        <v>9</v>
      </c>
      <c r="M63" s="72">
        <f t="shared" ref="M63" si="30">L63+1</f>
        <v>10</v>
      </c>
    </row>
    <row r="64" spans="2:14" x14ac:dyDescent="0.3">
      <c r="B64" s="2" t="s">
        <v>89</v>
      </c>
    </row>
    <row r="65" spans="2:14" x14ac:dyDescent="0.3">
      <c r="B65" s="2"/>
    </row>
    <row r="66" spans="2:14" x14ac:dyDescent="0.3">
      <c r="B66" s="62" t="s">
        <v>53</v>
      </c>
    </row>
    <row r="67" spans="2:14" x14ac:dyDescent="0.3">
      <c r="B67" t="s">
        <v>79</v>
      </c>
      <c r="C67" s="4">
        <f>C41</f>
        <v>10000</v>
      </c>
      <c r="D67" s="4">
        <f t="shared" ref="D67:M67" si="31">D41</f>
        <v>10000</v>
      </c>
      <c r="E67" s="4">
        <f t="shared" si="31"/>
        <v>10000</v>
      </c>
      <c r="F67" s="4">
        <f t="shared" si="31"/>
        <v>10000</v>
      </c>
      <c r="G67" s="4">
        <f t="shared" si="31"/>
        <v>10000</v>
      </c>
      <c r="H67" s="4">
        <f t="shared" si="31"/>
        <v>10000</v>
      </c>
      <c r="I67" s="4">
        <f t="shared" si="31"/>
        <v>10000</v>
      </c>
      <c r="J67" s="4">
        <f t="shared" si="31"/>
        <v>10000</v>
      </c>
      <c r="K67" s="4">
        <f t="shared" si="31"/>
        <v>10000</v>
      </c>
      <c r="L67" s="4">
        <f t="shared" si="31"/>
        <v>10000</v>
      </c>
      <c r="M67" s="4">
        <f t="shared" si="31"/>
        <v>10000</v>
      </c>
    </row>
    <row r="68" spans="2:14" x14ac:dyDescent="0.3">
      <c r="B68" t="s">
        <v>80</v>
      </c>
      <c r="C68" s="4">
        <f>SUM(C69:C70)</f>
        <v>8500</v>
      </c>
      <c r="D68" s="4">
        <f>SUM(D69:D70)</f>
        <v>8464</v>
      </c>
      <c r="E68" s="4">
        <f t="shared" ref="E68:M68" si="32">SUM(E69:E70)</f>
        <v>8441.5990576059357</v>
      </c>
      <c r="F68" s="4">
        <f t="shared" si="32"/>
        <v>8418.7498890372954</v>
      </c>
      <c r="G68" s="4">
        <f t="shared" si="32"/>
        <v>8395.3641275513346</v>
      </c>
      <c r="H68" s="4">
        <f t="shared" si="32"/>
        <v>8371.3357841964444</v>
      </c>
      <c r="I68" s="4">
        <f t="shared" si="32"/>
        <v>8386.5377254159703</v>
      </c>
      <c r="J68" s="4">
        <f t="shared" si="32"/>
        <v>8387.0186242471918</v>
      </c>
      <c r="K68" s="4">
        <f t="shared" si="32"/>
        <v>8388.0748254733899</v>
      </c>
      <c r="L68" s="4">
        <f t="shared" si="32"/>
        <v>8389.9109921744748</v>
      </c>
      <c r="M68" s="4">
        <f t="shared" si="32"/>
        <v>8392.7903916895229</v>
      </c>
    </row>
    <row r="69" spans="2:14" s="66" customFormat="1" x14ac:dyDescent="0.3">
      <c r="B69" s="66" t="s">
        <v>83</v>
      </c>
      <c r="C69" s="67">
        <f>C43</f>
        <v>8300</v>
      </c>
      <c r="D69" s="70">
        <f>D43-IF($C$5=1,D90,IF($C$5=2,D97,IF($C$5=3,D104,IF($C$5=4,D111,0))))</f>
        <v>8260</v>
      </c>
      <c r="E69" s="70">
        <f t="shared" ref="E69:M69" si="33">E43-IF($C$5=1,E90,IF($C$5=2,E97,IF($C$5=3,E104,IF($C$5=4,E111,0))))</f>
        <v>8237.7988220074203</v>
      </c>
      <c r="F69" s="70">
        <f t="shared" si="33"/>
        <v>8215.1574084163221</v>
      </c>
      <c r="G69" s="70">
        <f t="shared" si="33"/>
        <v>8191.9877121070067</v>
      </c>
      <c r="H69" s="70">
        <f t="shared" si="33"/>
        <v>8168.1840765358274</v>
      </c>
      <c r="I69" s="70">
        <f t="shared" si="33"/>
        <v>8183.6197138504131</v>
      </c>
      <c r="J69" s="70">
        <f t="shared" si="33"/>
        <v>8184.3436566204955</v>
      </c>
      <c r="K69" s="70">
        <f t="shared" si="33"/>
        <v>8185.6526235431102</v>
      </c>
      <c r="L69" s="70">
        <f t="shared" si="33"/>
        <v>8187.751666568468</v>
      </c>
      <c r="M69" s="70">
        <f t="shared" si="33"/>
        <v>8190.9044574607597</v>
      </c>
      <c r="N69" s="44"/>
    </row>
    <row r="70" spans="2:14" s="66" customFormat="1" x14ac:dyDescent="0.3">
      <c r="B70" s="66" t="s">
        <v>77</v>
      </c>
      <c r="C70" s="67">
        <f>C44</f>
        <v>200</v>
      </c>
      <c r="D70" s="70">
        <f>D44+IF($C$5=1,D91,IF($C$5=2,D98,IF($C$5=3,D105,IF($C$5=4,D112,0))))</f>
        <v>204</v>
      </c>
      <c r="E70" s="70">
        <f t="shared" ref="E70:M70" si="34">E44+IF($C$5=1,E91,IF($C$5=2,E98,IF($C$5=3,E105,IF($C$5=4,E112,0))))</f>
        <v>203.80023559851611</v>
      </c>
      <c r="F70" s="70">
        <f t="shared" si="34"/>
        <v>203.59248062097285</v>
      </c>
      <c r="G70" s="70">
        <f t="shared" si="34"/>
        <v>203.37641544432788</v>
      </c>
      <c r="H70" s="70">
        <f t="shared" si="34"/>
        <v>203.15170766061709</v>
      </c>
      <c r="I70" s="70">
        <f t="shared" si="34"/>
        <v>202.91801156555789</v>
      </c>
      <c r="J70" s="70">
        <f t="shared" si="34"/>
        <v>202.67496762669631</v>
      </c>
      <c r="K70" s="70">
        <f t="shared" si="34"/>
        <v>202.42220193028027</v>
      </c>
      <c r="L70" s="70">
        <f t="shared" si="34"/>
        <v>202.1593256060076</v>
      </c>
      <c r="M70" s="70">
        <f t="shared" si="34"/>
        <v>201.885934228764</v>
      </c>
      <c r="N70" s="44"/>
    </row>
    <row r="71" spans="2:14" x14ac:dyDescent="0.3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4" s="63" customFormat="1" x14ac:dyDescent="0.3">
      <c r="B72" s="63" t="s">
        <v>78</v>
      </c>
      <c r="C72" s="68">
        <f>C67-C68</f>
        <v>1500</v>
      </c>
      <c r="D72" s="68">
        <f>D67-D68</f>
        <v>1536</v>
      </c>
      <c r="E72" s="68">
        <f t="shared" ref="E72:M72" si="35">E67-E68</f>
        <v>1558.4009423940643</v>
      </c>
      <c r="F72" s="68">
        <f t="shared" si="35"/>
        <v>1581.2501109627046</v>
      </c>
      <c r="G72" s="68">
        <f t="shared" si="35"/>
        <v>1604.6358724486654</v>
      </c>
      <c r="H72" s="68">
        <f t="shared" si="35"/>
        <v>1628.6642158035556</v>
      </c>
      <c r="I72" s="68">
        <f t="shared" si="35"/>
        <v>1613.4622745840297</v>
      </c>
      <c r="J72" s="68">
        <f t="shared" si="35"/>
        <v>1612.9813757528082</v>
      </c>
      <c r="K72" s="68">
        <f t="shared" si="35"/>
        <v>1611.9251745266101</v>
      </c>
      <c r="L72" s="68">
        <f t="shared" si="35"/>
        <v>1610.0890078255252</v>
      </c>
      <c r="M72" s="68">
        <f t="shared" si="35"/>
        <v>1607.2096083104771</v>
      </c>
      <c r="N72" s="44"/>
    </row>
    <row r="73" spans="2:14" s="63" customFormat="1" x14ac:dyDescent="0.3">
      <c r="B73" s="63" t="s">
        <v>84</v>
      </c>
      <c r="C73" s="64">
        <f>C72/C67</f>
        <v>0.15</v>
      </c>
      <c r="D73" s="64">
        <f>D72/D67</f>
        <v>0.15359999999999999</v>
      </c>
      <c r="E73" s="64">
        <f t="shared" ref="E73" si="36">E72/E67</f>
        <v>0.15584009423940642</v>
      </c>
      <c r="F73" s="64">
        <f t="shared" ref="F73" si="37">F72/F67</f>
        <v>0.15812501109627047</v>
      </c>
      <c r="G73" s="64">
        <f t="shared" ref="G73" si="38">G72/G67</f>
        <v>0.16046358724486653</v>
      </c>
      <c r="H73" s="64">
        <f t="shared" ref="H73" si="39">H72/H67</f>
        <v>0.16286642158035555</v>
      </c>
      <c r="I73" s="64">
        <f t="shared" ref="I73" si="40">I72/I67</f>
        <v>0.16134622745840296</v>
      </c>
      <c r="J73" s="64">
        <f t="shared" ref="J73" si="41">J72/J67</f>
        <v>0.1612981375752808</v>
      </c>
      <c r="K73" s="64">
        <f t="shared" ref="K73" si="42">K72/K67</f>
        <v>0.16119251745266103</v>
      </c>
      <c r="L73" s="64">
        <f t="shared" ref="L73" si="43">L72/L67</f>
        <v>0.16100890078255251</v>
      </c>
      <c r="M73" s="64">
        <f t="shared" ref="M73" si="44">M72/M67</f>
        <v>0.1607209608310477</v>
      </c>
      <c r="N73" s="44"/>
    </row>
    <row r="75" spans="2:14" x14ac:dyDescent="0.3">
      <c r="B75" s="62" t="s">
        <v>54</v>
      </c>
    </row>
    <row r="76" spans="2:14" x14ac:dyDescent="0.3">
      <c r="B76" t="s">
        <v>79</v>
      </c>
      <c r="C76" s="4">
        <f>SUM(C77:C78)</f>
        <v>2100</v>
      </c>
      <c r="D76" s="4">
        <f t="shared" ref="D76:M76" si="45">SUM(D77:D78)</f>
        <v>2000</v>
      </c>
      <c r="E76" s="4">
        <f t="shared" si="45"/>
        <v>2000</v>
      </c>
      <c r="F76" s="4">
        <f t="shared" si="45"/>
        <v>2000</v>
      </c>
      <c r="G76" s="4">
        <f t="shared" si="45"/>
        <v>2000</v>
      </c>
      <c r="H76" s="4">
        <f t="shared" si="45"/>
        <v>2000</v>
      </c>
      <c r="I76" s="4">
        <f t="shared" si="45"/>
        <v>2000</v>
      </c>
      <c r="J76" s="4">
        <f t="shared" si="45"/>
        <v>2000</v>
      </c>
      <c r="K76" s="4">
        <f t="shared" si="45"/>
        <v>2000</v>
      </c>
      <c r="L76" s="4">
        <f t="shared" si="45"/>
        <v>2000</v>
      </c>
      <c r="M76" s="4">
        <f t="shared" si="45"/>
        <v>2000</v>
      </c>
    </row>
    <row r="77" spans="2:14" s="66" customFormat="1" x14ac:dyDescent="0.3">
      <c r="B77" s="66" t="s">
        <v>94</v>
      </c>
      <c r="C77" s="67">
        <f>C51</f>
        <v>1500</v>
      </c>
      <c r="D77" s="67">
        <f t="shared" ref="D77:M77" si="46">D51</f>
        <v>1500</v>
      </c>
      <c r="E77" s="67">
        <f t="shared" si="46"/>
        <v>1500</v>
      </c>
      <c r="F77" s="67">
        <f t="shared" si="46"/>
        <v>1500</v>
      </c>
      <c r="G77" s="67">
        <f t="shared" si="46"/>
        <v>1500</v>
      </c>
      <c r="H77" s="67">
        <f t="shared" si="46"/>
        <v>1500</v>
      </c>
      <c r="I77" s="67">
        <f t="shared" si="46"/>
        <v>1500</v>
      </c>
      <c r="J77" s="67">
        <f t="shared" si="46"/>
        <v>1500</v>
      </c>
      <c r="K77" s="67">
        <f t="shared" si="46"/>
        <v>1500</v>
      </c>
      <c r="L77" s="67">
        <f t="shared" si="46"/>
        <v>1500</v>
      </c>
      <c r="M77" s="67">
        <f t="shared" si="46"/>
        <v>1500</v>
      </c>
      <c r="N77" s="44"/>
    </row>
    <row r="78" spans="2:14" s="66" customFormat="1" x14ac:dyDescent="0.3">
      <c r="B78" s="66" t="s">
        <v>82</v>
      </c>
      <c r="C78" s="70">
        <f>C52+IF($C$5=1,C92,IF($C$5=2,C99,IF($C$5=3,C106,IF($C$5=4,C113,0))))</f>
        <v>600</v>
      </c>
      <c r="D78" s="70">
        <f>D52+IF($C$5=1,D92,IF($C$5=2,D99,IF($C$5=3,D106,IF($C$5=4,D113,0))))</f>
        <v>500</v>
      </c>
      <c r="E78" s="70">
        <f t="shared" ref="E78:M78" si="47">E52+IF($C$5=1,E92,IF($C$5=2,E99,IF($C$5=3,E106,IF($C$5=4,E113,0))))</f>
        <v>500</v>
      </c>
      <c r="F78" s="70">
        <f t="shared" si="47"/>
        <v>500</v>
      </c>
      <c r="G78" s="70">
        <f t="shared" si="47"/>
        <v>500</v>
      </c>
      <c r="H78" s="70">
        <f t="shared" si="47"/>
        <v>500</v>
      </c>
      <c r="I78" s="70">
        <f t="shared" si="47"/>
        <v>500</v>
      </c>
      <c r="J78" s="70">
        <f t="shared" si="47"/>
        <v>500</v>
      </c>
      <c r="K78" s="70">
        <f t="shared" si="47"/>
        <v>500</v>
      </c>
      <c r="L78" s="70">
        <f t="shared" si="47"/>
        <v>500</v>
      </c>
      <c r="M78" s="70">
        <f t="shared" si="47"/>
        <v>500</v>
      </c>
      <c r="N78" s="44"/>
    </row>
    <row r="79" spans="2:14" x14ac:dyDescent="0.3">
      <c r="B79" t="s">
        <v>80</v>
      </c>
      <c r="C79" s="4">
        <f>SUM(C80:C81)</f>
        <v>3700</v>
      </c>
      <c r="D79" s="4">
        <f>SUM(D80:D81)</f>
        <v>3616</v>
      </c>
      <c r="E79" s="4">
        <f t="shared" ref="E79:M79" si="48">SUM(E80:E81)</f>
        <v>3618.4009423940643</v>
      </c>
      <c r="F79" s="4">
        <f t="shared" si="48"/>
        <v>3621.2501109627046</v>
      </c>
      <c r="G79" s="4">
        <f t="shared" si="48"/>
        <v>3624.6358724486654</v>
      </c>
      <c r="H79" s="4">
        <f t="shared" si="48"/>
        <v>3628.6642158035552</v>
      </c>
      <c r="I79" s="4">
        <f t="shared" si="48"/>
        <v>3613.4622745840293</v>
      </c>
      <c r="J79" s="4">
        <f t="shared" si="48"/>
        <v>3612.9813757528086</v>
      </c>
      <c r="K79" s="4">
        <f t="shared" si="48"/>
        <v>3611.9251745266092</v>
      </c>
      <c r="L79" s="4">
        <f t="shared" si="48"/>
        <v>3610.0890078255247</v>
      </c>
      <c r="M79" s="4">
        <f t="shared" si="48"/>
        <v>3607.2096083104757</v>
      </c>
    </row>
    <row r="80" spans="2:14" s="66" customFormat="1" x14ac:dyDescent="0.3">
      <c r="B80" s="66" t="s">
        <v>88</v>
      </c>
      <c r="C80" s="70">
        <f>C54+IF($C$5=1,C93,IF($C$5=2,C100,IF($C$5=3,C107,IF($C$5=4,C114,0))))</f>
        <v>3200</v>
      </c>
      <c r="D80" s="70">
        <f>D54+IF($C$5=1,D93,IF($C$5=2,D100,IF($C$5=3,D107,IF($C$5=4,D114,0))))</f>
        <v>3111.0058899629025</v>
      </c>
      <c r="E80" s="70">
        <f t="shared" ref="E80:M80" si="49">E54+IF($C$5=1,E93,IF($C$5=2,E100,IF($C$5=3,E107,IF($C$5=4,E114,0))))</f>
        <v>3113.2070679554831</v>
      </c>
      <c r="F80" s="70">
        <f t="shared" si="49"/>
        <v>3115.8484815465799</v>
      </c>
      <c r="G80" s="70">
        <f t="shared" si="49"/>
        <v>3119.0181778558958</v>
      </c>
      <c r="H80" s="70">
        <f t="shared" si="49"/>
        <v>3122.8218134270751</v>
      </c>
      <c r="I80" s="70">
        <f t="shared" si="49"/>
        <v>3107.3861761124899</v>
      </c>
      <c r="J80" s="70">
        <f t="shared" si="49"/>
        <v>3106.6622333424075</v>
      </c>
      <c r="K80" s="70">
        <f t="shared" si="49"/>
        <v>3105.3532664197924</v>
      </c>
      <c r="L80" s="70">
        <f t="shared" si="49"/>
        <v>3103.254223394435</v>
      </c>
      <c r="M80" s="70">
        <f t="shared" si="49"/>
        <v>3100.1014325021424</v>
      </c>
      <c r="N80" s="44"/>
    </row>
    <row r="81" spans="2:14" s="66" customFormat="1" x14ac:dyDescent="0.3">
      <c r="B81" s="66" t="s">
        <v>81</v>
      </c>
      <c r="C81" s="67">
        <f>C55</f>
        <v>500</v>
      </c>
      <c r="D81" s="70">
        <f>D55+IF($C$5=1,D94,IF($C$5=2,D101,IF($C$5=3,D108,IF($C$5=4,D115,0))))</f>
        <v>504.9941100370973</v>
      </c>
      <c r="E81" s="70">
        <f t="shared" ref="E81:M81" si="50">E55+IF($C$5=1,E94,IF($C$5=2,E101,IF($C$5=3,E108,IF($C$5=4,E115,0))))</f>
        <v>505.19387443858119</v>
      </c>
      <c r="F81" s="70">
        <f t="shared" si="50"/>
        <v>505.40162941612448</v>
      </c>
      <c r="G81" s="70">
        <f t="shared" si="50"/>
        <v>505.61769459276945</v>
      </c>
      <c r="H81" s="70">
        <f t="shared" si="50"/>
        <v>505.84240237648021</v>
      </c>
      <c r="I81" s="70">
        <f t="shared" si="50"/>
        <v>506.07609847153941</v>
      </c>
      <c r="J81" s="70">
        <f t="shared" si="50"/>
        <v>506.31914241040101</v>
      </c>
      <c r="K81" s="70">
        <f t="shared" si="50"/>
        <v>506.57190810681703</v>
      </c>
      <c r="L81" s="70">
        <f t="shared" si="50"/>
        <v>506.8347844310897</v>
      </c>
      <c r="M81" s="70">
        <f t="shared" si="50"/>
        <v>507.10817580833333</v>
      </c>
      <c r="N81" s="44"/>
    </row>
    <row r="82" spans="2:14" x14ac:dyDescent="0.3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4" s="63" customFormat="1" x14ac:dyDescent="0.3">
      <c r="B83" s="63" t="s">
        <v>85</v>
      </c>
      <c r="C83" s="74">
        <f>C57+(C78-C52)-(C81-C55)</f>
        <v>7600</v>
      </c>
      <c r="D83" s="68">
        <f>C83+D78-D81</f>
        <v>7595.005889962903</v>
      </c>
      <c r="E83" s="68">
        <f t="shared" ref="E83:M83" si="51">D83+E78-E81</f>
        <v>7589.8120155243214</v>
      </c>
      <c r="F83" s="68">
        <f>E83+F78-F81</f>
        <v>7584.4103861081967</v>
      </c>
      <c r="G83" s="68">
        <f t="shared" si="51"/>
        <v>7578.7926915154276</v>
      </c>
      <c r="H83" s="68">
        <f t="shared" si="51"/>
        <v>7572.9502891389475</v>
      </c>
      <c r="I83" s="68">
        <f t="shared" si="51"/>
        <v>7566.8741906674077</v>
      </c>
      <c r="J83" s="68">
        <f t="shared" si="51"/>
        <v>7560.555048257007</v>
      </c>
      <c r="K83" s="68">
        <f>J83+K78-K81</f>
        <v>7553.9831401501897</v>
      </c>
      <c r="L83" s="68">
        <f t="shared" si="51"/>
        <v>7547.1483557191004</v>
      </c>
      <c r="M83" s="68">
        <f t="shared" si="51"/>
        <v>7540.0401799107667</v>
      </c>
      <c r="N83" s="44"/>
    </row>
    <row r="84" spans="2:14" s="63" customFormat="1" x14ac:dyDescent="0.3">
      <c r="B84" s="63" t="s">
        <v>87</v>
      </c>
      <c r="C84" s="65">
        <f>C83/C72</f>
        <v>5.0666666666666664</v>
      </c>
      <c r="D84" s="65">
        <f>D83/D72</f>
        <v>4.944665292944598</v>
      </c>
      <c r="E84" s="65">
        <f t="shared" ref="E84" si="52">E83/E72</f>
        <v>4.8702563050716687</v>
      </c>
      <c r="F84" s="65">
        <f t="shared" ref="F84" si="53">F83/F72</f>
        <v>4.7964647297261642</v>
      </c>
      <c r="G84" s="65">
        <f t="shared" ref="G84" si="54">G83/G72</f>
        <v>4.7230607402227847</v>
      </c>
      <c r="H84" s="65">
        <f t="shared" ref="H84" si="55">H83/H72</f>
        <v>4.6497922749549581</v>
      </c>
      <c r="I84" s="65">
        <f t="shared" ref="I84" si="56">I83/I72</f>
        <v>4.689836452865463</v>
      </c>
      <c r="J84" s="65">
        <f t="shared" ref="J84" si="57">J83/J72</f>
        <v>4.6873170155038872</v>
      </c>
      <c r="K84" s="65">
        <f t="shared" ref="K84" si="58">K83/K72</f>
        <v>4.6863112875997128</v>
      </c>
      <c r="L84" s="65">
        <f t="shared" ref="L84" si="59">L83/L72</f>
        <v>4.6874106456460796</v>
      </c>
      <c r="M84" s="65">
        <f t="shared" ref="M84" si="60">M83/M72</f>
        <v>4.691385704094297</v>
      </c>
      <c r="N84" s="44"/>
    </row>
    <row r="86" spans="2:14" x14ac:dyDescent="0.3">
      <c r="B86" t="s">
        <v>86</v>
      </c>
      <c r="C86" s="75">
        <f>C60+(C72+C76-C79)-(C46+C50-C53)</f>
        <v>2900</v>
      </c>
      <c r="D86" s="4">
        <f>C86+D72+D76-D79</f>
        <v>2820</v>
      </c>
      <c r="E86" s="4">
        <f t="shared" ref="E86:M86" si="61">D86+E72+E76-E79</f>
        <v>2760</v>
      </c>
      <c r="F86" s="4">
        <f t="shared" si="61"/>
        <v>2720</v>
      </c>
      <c r="G86" s="4">
        <f t="shared" si="61"/>
        <v>2700</v>
      </c>
      <c r="H86" s="4">
        <f t="shared" si="61"/>
        <v>2700.0000000000005</v>
      </c>
      <c r="I86" s="4">
        <f t="shared" si="61"/>
        <v>2700.0000000000005</v>
      </c>
      <c r="J86" s="4">
        <f t="shared" si="61"/>
        <v>2699.9999999999995</v>
      </c>
      <c r="K86" s="4">
        <f t="shared" si="61"/>
        <v>2700.0000000000009</v>
      </c>
      <c r="L86" s="4">
        <f t="shared" si="61"/>
        <v>2700.0000000000014</v>
      </c>
      <c r="M86" s="4">
        <f t="shared" si="61"/>
        <v>2700.0000000000032</v>
      </c>
    </row>
    <row r="88" spans="2:14" hidden="1" x14ac:dyDescent="0.3"/>
    <row r="89" spans="2:14" hidden="1" x14ac:dyDescent="0.3">
      <c r="B89" s="69" t="s">
        <v>93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2:14" hidden="1" x14ac:dyDescent="0.3">
      <c r="B90" s="27" t="s">
        <v>90</v>
      </c>
      <c r="C90" s="26">
        <f>'Scenario 1'!C24/1000</f>
        <v>0</v>
      </c>
      <c r="D90" s="26">
        <f>'Scenario 1'!D24/1000</f>
        <v>10</v>
      </c>
      <c r="E90" s="26">
        <f>'Scenario 1'!E24/1000</f>
        <v>11</v>
      </c>
      <c r="F90" s="26">
        <f>'Scenario 1'!F24/1000</f>
        <v>12.1</v>
      </c>
      <c r="G90" s="26">
        <f>'Scenario 1'!G24/1000</f>
        <v>13.31</v>
      </c>
      <c r="H90" s="26">
        <f>'Scenario 1'!H24/1000</f>
        <v>14.641</v>
      </c>
      <c r="I90" s="26">
        <f>'Scenario 1'!I24/1000</f>
        <v>16.1051</v>
      </c>
      <c r="J90" s="26">
        <f>'Scenario 1'!J24/1000</f>
        <v>17.715610000000002</v>
      </c>
      <c r="K90" s="26">
        <f>'Scenario 1'!K24/1000</f>
        <v>19.487171000000004</v>
      </c>
      <c r="L90" s="26">
        <f>'Scenario 1'!L24/1000</f>
        <v>21.435888100000003</v>
      </c>
      <c r="M90" s="26">
        <f>'Scenario 1'!M24/1000</f>
        <v>23.579476910000004</v>
      </c>
    </row>
    <row r="91" spans="2:14" hidden="1" x14ac:dyDescent="0.3">
      <c r="B91" s="27" t="s">
        <v>55</v>
      </c>
      <c r="C91" s="26">
        <f>'Scenario 1'!C33/1000</f>
        <v>0</v>
      </c>
      <c r="D91" s="26">
        <f>'Scenario 1'!D33/1000</f>
        <v>0</v>
      </c>
      <c r="E91" s="26">
        <f>'Scenario 1'!E33/1000</f>
        <v>0</v>
      </c>
      <c r="F91" s="26">
        <f>'Scenario 1'!F33/1000</f>
        <v>0</v>
      </c>
      <c r="G91" s="26">
        <f>'Scenario 1'!G33/1000</f>
        <v>0</v>
      </c>
      <c r="H91" s="26">
        <f>'Scenario 1'!H33/1000</f>
        <v>0</v>
      </c>
      <c r="I91" s="26">
        <f>'Scenario 1'!I33/1000</f>
        <v>0</v>
      </c>
      <c r="J91" s="26">
        <f>'Scenario 1'!J33/1000</f>
        <v>0</v>
      </c>
      <c r="K91" s="26">
        <f>'Scenario 1'!K33/1000</f>
        <v>0</v>
      </c>
      <c r="L91" s="26">
        <f>'Scenario 1'!L33/1000</f>
        <v>0</v>
      </c>
      <c r="M91" s="26">
        <f>'Scenario 1'!M33/1000</f>
        <v>0</v>
      </c>
    </row>
    <row r="92" spans="2:14" hidden="1" x14ac:dyDescent="0.3">
      <c r="B92" s="27" t="s">
        <v>91</v>
      </c>
      <c r="C92" s="26">
        <f>'Scenario 1'!C25/1000</f>
        <v>0</v>
      </c>
      <c r="D92" s="26">
        <f>'Scenario 1'!D25/1000</f>
        <v>0</v>
      </c>
      <c r="E92" s="26">
        <f>'Scenario 1'!E25/1000</f>
        <v>0</v>
      </c>
      <c r="F92" s="26">
        <f>'Scenario 1'!F25/1000</f>
        <v>0</v>
      </c>
      <c r="G92" s="26">
        <f>'Scenario 1'!G25/1000</f>
        <v>0</v>
      </c>
      <c r="H92" s="26">
        <f>'Scenario 1'!H25/1000</f>
        <v>0</v>
      </c>
      <c r="I92" s="26">
        <f>'Scenario 1'!I25/1000</f>
        <v>0</v>
      </c>
      <c r="J92" s="26">
        <f>'Scenario 1'!J25/1000</f>
        <v>0</v>
      </c>
      <c r="K92" s="26">
        <f>'Scenario 1'!K25/1000</f>
        <v>0</v>
      </c>
      <c r="L92" s="26">
        <f>'Scenario 1'!L25/1000</f>
        <v>0</v>
      </c>
      <c r="M92" s="26">
        <f>'Scenario 1'!M25/1000</f>
        <v>0</v>
      </c>
    </row>
    <row r="93" spans="2:14" hidden="1" x14ac:dyDescent="0.3">
      <c r="B93" s="27" t="s">
        <v>92</v>
      </c>
      <c r="C93" s="26">
        <f>'Scenario 1'!C30/1000</f>
        <v>100</v>
      </c>
      <c r="D93" s="26">
        <f>'Scenario 1'!D30/1000</f>
        <v>10</v>
      </c>
      <c r="E93" s="26">
        <f>'Scenario 1'!E30/1000</f>
        <v>11</v>
      </c>
      <c r="F93" s="26">
        <f>'Scenario 1'!F30/1000</f>
        <v>12.1</v>
      </c>
      <c r="G93" s="26">
        <f>'Scenario 1'!G30/1000</f>
        <v>13.31</v>
      </c>
      <c r="H93" s="26">
        <f>'Scenario 1'!H30/1000</f>
        <v>14.641</v>
      </c>
      <c r="I93" s="26">
        <f>'Scenario 1'!I30/1000</f>
        <v>16.1051</v>
      </c>
      <c r="J93" s="26">
        <f>'Scenario 1'!J30/1000</f>
        <v>17.715610000000002</v>
      </c>
      <c r="K93" s="26">
        <f>'Scenario 1'!K30/1000</f>
        <v>19.487171000000004</v>
      </c>
      <c r="L93" s="26">
        <f>'Scenario 1'!L30/1000</f>
        <v>21.435888100000003</v>
      </c>
      <c r="M93" s="26">
        <f>'Scenario 1'!M30/1000</f>
        <v>23.579476910000004</v>
      </c>
    </row>
    <row r="94" spans="2:14" hidden="1" x14ac:dyDescent="0.3">
      <c r="B94" s="27" t="s">
        <v>61</v>
      </c>
      <c r="C94" s="26">
        <f>'Scenario 1'!C32/1000</f>
        <v>0</v>
      </c>
      <c r="D94" s="26">
        <f>'Scenario 1'!D32/1000</f>
        <v>0</v>
      </c>
      <c r="E94" s="26">
        <f>'Scenario 1'!E32/1000</f>
        <v>0</v>
      </c>
      <c r="F94" s="26">
        <f>'Scenario 1'!F32/1000</f>
        <v>0</v>
      </c>
      <c r="G94" s="26">
        <f>'Scenario 1'!G32/1000</f>
        <v>0</v>
      </c>
      <c r="H94" s="26">
        <f>'Scenario 1'!H32/1000</f>
        <v>0</v>
      </c>
      <c r="I94" s="26">
        <f>'Scenario 1'!I32/1000</f>
        <v>0</v>
      </c>
      <c r="J94" s="26">
        <f>'Scenario 1'!J32/1000</f>
        <v>0</v>
      </c>
      <c r="K94" s="26">
        <f>'Scenario 1'!K32/1000</f>
        <v>0</v>
      </c>
      <c r="L94" s="26">
        <f>'Scenario 1'!L32/1000</f>
        <v>0</v>
      </c>
      <c r="M94" s="26">
        <f>'Scenario 1'!M32/1000</f>
        <v>0</v>
      </c>
    </row>
    <row r="95" spans="2:14" hidden="1" x14ac:dyDescent="0.3"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2:14" hidden="1" x14ac:dyDescent="0.3">
      <c r="B96" s="69" t="s">
        <v>95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2:13" hidden="1" x14ac:dyDescent="0.3">
      <c r="B97" s="27" t="s">
        <v>90</v>
      </c>
      <c r="C97" s="26">
        <f>'Scenario 2'!C24/1000</f>
        <v>0</v>
      </c>
      <c r="D97" s="26">
        <f>'Scenario 2'!D24/1000</f>
        <v>20</v>
      </c>
      <c r="E97" s="26">
        <f>'Scenario 2'!E24/1000</f>
        <v>24</v>
      </c>
      <c r="F97" s="26">
        <f>'Scenario 2'!F24/1000</f>
        <v>28.8</v>
      </c>
      <c r="G97" s="26">
        <f>'Scenario 2'!G24/1000</f>
        <v>34.56</v>
      </c>
      <c r="H97" s="26">
        <f>'Scenario 2'!H24/1000</f>
        <v>41.472000000000001</v>
      </c>
      <c r="I97" s="26">
        <f>'Scenario 2'!I24/1000</f>
        <v>29.766400000000001</v>
      </c>
      <c r="J97" s="26">
        <f>'Scenario 2'!J24/1000</f>
        <v>31.71968</v>
      </c>
      <c r="K97" s="26">
        <f>'Scenario 2'!K24/1000</f>
        <v>33.263615999999999</v>
      </c>
      <c r="L97" s="26">
        <f>'Scenario 2'!L24/1000</f>
        <v>34.156339200000005</v>
      </c>
      <c r="M97" s="26">
        <f>'Scenario 2'!M24/1000</f>
        <v>34.075607040000001</v>
      </c>
    </row>
    <row r="98" spans="2:13" hidden="1" x14ac:dyDescent="0.3">
      <c r="B98" s="27" t="s">
        <v>55</v>
      </c>
      <c r="C98" s="26">
        <f>'Scenario 2'!C33/1000</f>
        <v>0</v>
      </c>
      <c r="D98" s="26">
        <f>'Scenario 2'!D33/1000</f>
        <v>0</v>
      </c>
      <c r="E98" s="26">
        <f>'Scenario 2'!E33/1000</f>
        <v>0</v>
      </c>
      <c r="F98" s="26">
        <f>'Scenario 2'!F33/1000</f>
        <v>0</v>
      </c>
      <c r="G98" s="26">
        <f>'Scenario 2'!G33/1000</f>
        <v>0</v>
      </c>
      <c r="H98" s="26">
        <f>'Scenario 2'!H33/1000</f>
        <v>0</v>
      </c>
      <c r="I98" s="26">
        <f>'Scenario 2'!I33/1000</f>
        <v>0</v>
      </c>
      <c r="J98" s="26">
        <f>'Scenario 2'!J33/1000</f>
        <v>0</v>
      </c>
      <c r="K98" s="26">
        <f>'Scenario 2'!K33/1000</f>
        <v>0</v>
      </c>
      <c r="L98" s="26">
        <f>'Scenario 2'!L33/1000</f>
        <v>0</v>
      </c>
      <c r="M98" s="26">
        <f>'Scenario 2'!M33/1000</f>
        <v>0</v>
      </c>
    </row>
    <row r="99" spans="2:13" hidden="1" x14ac:dyDescent="0.3">
      <c r="B99" s="27" t="s">
        <v>91</v>
      </c>
      <c r="C99" s="26">
        <f>'Scenario 2'!C25/1000</f>
        <v>0</v>
      </c>
      <c r="D99" s="26">
        <f>'Scenario 2'!D25/1000</f>
        <v>0</v>
      </c>
      <c r="E99" s="26">
        <f>'Scenario 2'!E25/1000</f>
        <v>0</v>
      </c>
      <c r="F99" s="26">
        <f>'Scenario 2'!F25/1000</f>
        <v>0</v>
      </c>
      <c r="G99" s="26">
        <f>'Scenario 2'!G25/1000</f>
        <v>0</v>
      </c>
      <c r="H99" s="26">
        <f>'Scenario 2'!H25/1000</f>
        <v>0</v>
      </c>
      <c r="I99" s="26">
        <f>'Scenario 2'!I25/1000</f>
        <v>0</v>
      </c>
      <c r="J99" s="26">
        <f>'Scenario 2'!J25/1000</f>
        <v>0</v>
      </c>
      <c r="K99" s="26">
        <f>'Scenario 2'!K25/1000</f>
        <v>0</v>
      </c>
      <c r="L99" s="26">
        <f>'Scenario 2'!L25/1000</f>
        <v>0</v>
      </c>
      <c r="M99" s="26">
        <f>'Scenario 2'!M25/1000</f>
        <v>0</v>
      </c>
    </row>
    <row r="100" spans="2:13" hidden="1" x14ac:dyDescent="0.3">
      <c r="B100" s="27" t="s">
        <v>92</v>
      </c>
      <c r="C100" s="26">
        <f>'Scenario 2'!C30/1000</f>
        <v>100</v>
      </c>
      <c r="D100" s="26">
        <f>'Scenario 2'!D30/1000</f>
        <v>20</v>
      </c>
      <c r="E100" s="26">
        <f>'Scenario 2'!E30/1000</f>
        <v>24</v>
      </c>
      <c r="F100" s="26">
        <f>'Scenario 2'!F30/1000</f>
        <v>28.8</v>
      </c>
      <c r="G100" s="26">
        <f>'Scenario 2'!G30/1000</f>
        <v>34.56</v>
      </c>
      <c r="H100" s="26">
        <f>'Scenario 2'!H30/1000</f>
        <v>41.472000000000001</v>
      </c>
      <c r="I100" s="26">
        <f>'Scenario 2'!I30/1000</f>
        <v>29.766400000000001</v>
      </c>
      <c r="J100" s="26">
        <f>'Scenario 2'!J30/1000</f>
        <v>31.71968</v>
      </c>
      <c r="K100" s="26">
        <f>'Scenario 2'!K30/1000</f>
        <v>33.263615999999999</v>
      </c>
      <c r="L100" s="26">
        <f>'Scenario 2'!L30/1000</f>
        <v>34.156339200000005</v>
      </c>
      <c r="M100" s="26">
        <f>'Scenario 2'!M30/1000</f>
        <v>34.075607040000001</v>
      </c>
    </row>
    <row r="101" spans="2:13" hidden="1" x14ac:dyDescent="0.3">
      <c r="B101" s="27" t="s">
        <v>61</v>
      </c>
      <c r="C101" s="26">
        <f>'Scenario 2'!C32/1000</f>
        <v>0</v>
      </c>
      <c r="D101" s="26">
        <f>'Scenario 2'!D32/1000</f>
        <v>0</v>
      </c>
      <c r="E101" s="26">
        <f>'Scenario 2'!E32/1000</f>
        <v>0</v>
      </c>
      <c r="F101" s="26">
        <f>'Scenario 2'!F32/1000</f>
        <v>0</v>
      </c>
      <c r="G101" s="26">
        <f>'Scenario 2'!G32/1000</f>
        <v>0</v>
      </c>
      <c r="H101" s="26">
        <f>'Scenario 2'!H32/1000</f>
        <v>0</v>
      </c>
      <c r="I101" s="26">
        <f>'Scenario 2'!I32/1000</f>
        <v>0</v>
      </c>
      <c r="J101" s="26">
        <f>'Scenario 2'!J32/1000</f>
        <v>0</v>
      </c>
      <c r="K101" s="26">
        <f>'Scenario 2'!K32/1000</f>
        <v>0</v>
      </c>
      <c r="L101" s="26">
        <f>'Scenario 2'!L32/1000</f>
        <v>0</v>
      </c>
      <c r="M101" s="26">
        <f>'Scenario 2'!M32/1000</f>
        <v>0</v>
      </c>
    </row>
    <row r="102" spans="2:13" hidden="1" x14ac:dyDescent="0.3"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2:13" hidden="1" x14ac:dyDescent="0.3">
      <c r="B103" s="69" t="s">
        <v>96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2:13" hidden="1" x14ac:dyDescent="0.3">
      <c r="B104" s="27" t="s">
        <v>90</v>
      </c>
      <c r="C104" s="26">
        <f>'Scenario 3'!C24/1000</f>
        <v>0</v>
      </c>
      <c r="D104" s="26">
        <f>'Scenario 3'!D24/1000</f>
        <v>20</v>
      </c>
      <c r="E104" s="26">
        <f>'Scenario 3'!E24/1000</f>
        <v>40</v>
      </c>
      <c r="F104" s="26">
        <f>'Scenario 3'!F24/1000</f>
        <v>60</v>
      </c>
      <c r="G104" s="26">
        <f>'Scenario 3'!G24/1000</f>
        <v>80</v>
      </c>
      <c r="H104" s="26">
        <f>'Scenario 3'!H24/1000</f>
        <v>100</v>
      </c>
      <c r="I104" s="26">
        <f>'Scenario 3'!I24/1000</f>
        <v>100</v>
      </c>
      <c r="J104" s="26">
        <f>'Scenario 3'!J24/1000</f>
        <v>100</v>
      </c>
      <c r="K104" s="26">
        <f>'Scenario 3'!K24/1000</f>
        <v>100</v>
      </c>
      <c r="L104" s="26">
        <f>'Scenario 3'!L24/1000</f>
        <v>100</v>
      </c>
      <c r="M104" s="26">
        <f>'Scenario 3'!M24/1000</f>
        <v>100</v>
      </c>
    </row>
    <row r="105" spans="2:13" hidden="1" x14ac:dyDescent="0.3">
      <c r="B105" s="27" t="s">
        <v>55</v>
      </c>
      <c r="C105" s="26">
        <f>'Scenario 3'!C33/1000</f>
        <v>0</v>
      </c>
      <c r="D105" s="26">
        <f>'Scenario 3'!D33/1000</f>
        <v>0</v>
      </c>
      <c r="E105" s="26">
        <f>'Scenario 3'!E33/1000</f>
        <v>0</v>
      </c>
      <c r="F105" s="26">
        <f>'Scenario 3'!F33/1000</f>
        <v>0</v>
      </c>
      <c r="G105" s="26">
        <f>'Scenario 3'!G33/1000</f>
        <v>0</v>
      </c>
      <c r="H105" s="26">
        <f>'Scenario 3'!H33/1000</f>
        <v>0</v>
      </c>
      <c r="I105" s="26">
        <f>'Scenario 3'!I33/1000</f>
        <v>0</v>
      </c>
      <c r="J105" s="26">
        <f>'Scenario 3'!J33/1000</f>
        <v>0</v>
      </c>
      <c r="K105" s="26">
        <f>'Scenario 3'!K33/1000</f>
        <v>0</v>
      </c>
      <c r="L105" s="26">
        <f>'Scenario 3'!L33/1000</f>
        <v>0</v>
      </c>
      <c r="M105" s="26">
        <f>'Scenario 3'!M33/1000</f>
        <v>0</v>
      </c>
    </row>
    <row r="106" spans="2:13" hidden="1" x14ac:dyDescent="0.3">
      <c r="B106" s="27" t="s">
        <v>91</v>
      </c>
      <c r="C106" s="26">
        <f>'Scenario 3'!C25/1000</f>
        <v>0</v>
      </c>
      <c r="D106" s="26">
        <f>'Scenario 3'!D25/1000</f>
        <v>0</v>
      </c>
      <c r="E106" s="26">
        <f>'Scenario 3'!E25/1000</f>
        <v>0</v>
      </c>
      <c r="F106" s="26">
        <f>'Scenario 3'!F25/1000</f>
        <v>0</v>
      </c>
      <c r="G106" s="26">
        <f>'Scenario 3'!G25/1000</f>
        <v>0</v>
      </c>
      <c r="H106" s="26">
        <f>'Scenario 3'!H25/1000</f>
        <v>0</v>
      </c>
      <c r="I106" s="26">
        <f>'Scenario 3'!I25/1000</f>
        <v>0</v>
      </c>
      <c r="J106" s="26">
        <f>'Scenario 3'!J25/1000</f>
        <v>0</v>
      </c>
      <c r="K106" s="26">
        <f>'Scenario 3'!K25/1000</f>
        <v>0</v>
      </c>
      <c r="L106" s="26">
        <f>'Scenario 3'!L25/1000</f>
        <v>0</v>
      </c>
      <c r="M106" s="26">
        <f>'Scenario 3'!M25/1000</f>
        <v>0</v>
      </c>
    </row>
    <row r="107" spans="2:13" hidden="1" x14ac:dyDescent="0.3">
      <c r="B107" s="27" t="s">
        <v>92</v>
      </c>
      <c r="C107" s="26">
        <f>'Scenario 3'!C30/1000</f>
        <v>100</v>
      </c>
      <c r="D107" s="26">
        <f>'Scenario 3'!D30/1000</f>
        <v>100</v>
      </c>
      <c r="E107" s="26">
        <f>'Scenario 3'!E30/1000</f>
        <v>100</v>
      </c>
      <c r="F107" s="26">
        <f>'Scenario 3'!F30/1000</f>
        <v>100</v>
      </c>
      <c r="G107" s="26">
        <f>'Scenario 3'!G30/1000</f>
        <v>100</v>
      </c>
      <c r="H107" s="26">
        <f>'Scenario 3'!H30/1000</f>
        <v>100</v>
      </c>
      <c r="I107" s="26">
        <f>'Scenario 3'!I30/1000</f>
        <v>100</v>
      </c>
      <c r="J107" s="26">
        <f>'Scenario 3'!J30/1000</f>
        <v>100</v>
      </c>
      <c r="K107" s="26">
        <f>'Scenario 3'!K30/1000</f>
        <v>100</v>
      </c>
      <c r="L107" s="26">
        <f>'Scenario 3'!L30/1000</f>
        <v>100</v>
      </c>
      <c r="M107" s="26">
        <f>'Scenario 3'!M30/1000</f>
        <v>100</v>
      </c>
    </row>
    <row r="108" spans="2:13" hidden="1" x14ac:dyDescent="0.3">
      <c r="B108" s="27" t="s">
        <v>61</v>
      </c>
      <c r="C108" s="26">
        <f>'Scenario 3'!C32/1000</f>
        <v>0</v>
      </c>
      <c r="D108" s="26">
        <f>'Scenario 3'!D32/1000</f>
        <v>0</v>
      </c>
      <c r="E108" s="26">
        <f>'Scenario 3'!E32/1000</f>
        <v>0</v>
      </c>
      <c r="F108" s="26">
        <f>'Scenario 3'!F32/1000</f>
        <v>0</v>
      </c>
      <c r="G108" s="26">
        <f>'Scenario 3'!G32/1000</f>
        <v>0</v>
      </c>
      <c r="H108" s="26">
        <f>'Scenario 3'!H32/1000</f>
        <v>0</v>
      </c>
      <c r="I108" s="26">
        <f>'Scenario 3'!I32/1000</f>
        <v>0</v>
      </c>
      <c r="J108" s="26">
        <f>'Scenario 3'!J32/1000</f>
        <v>0</v>
      </c>
      <c r="K108" s="26">
        <f>'Scenario 3'!K32/1000</f>
        <v>0</v>
      </c>
      <c r="L108" s="26">
        <f>'Scenario 3'!L32/1000</f>
        <v>0</v>
      </c>
      <c r="M108" s="26">
        <f>'Scenario 3'!M32/1000</f>
        <v>0</v>
      </c>
    </row>
    <row r="109" spans="2:13" hidden="1" x14ac:dyDescent="0.3"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2:13" hidden="1" x14ac:dyDescent="0.3">
      <c r="B110" s="69" t="s">
        <v>97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2:13" hidden="1" x14ac:dyDescent="0.3">
      <c r="B111" s="27" t="s">
        <v>90</v>
      </c>
      <c r="C111" s="26">
        <f>'Scenario 4'!C24/1000</f>
        <v>0</v>
      </c>
      <c r="D111" s="26">
        <f>'Scenario 4'!D24/1000</f>
        <v>40</v>
      </c>
      <c r="E111" s="26">
        <f>'Scenario 4'!E24/1000</f>
        <v>62.201177992580533</v>
      </c>
      <c r="F111" s="26">
        <f>'Scenario 4'!F24/1000</f>
        <v>84.842591583677176</v>
      </c>
      <c r="G111" s="26">
        <f>'Scenario 4'!G24/1000</f>
        <v>108.01228789299314</v>
      </c>
      <c r="H111" s="26">
        <f>'Scenario 4'!H24/1000</f>
        <v>131.81592346417233</v>
      </c>
      <c r="I111" s="26">
        <f>'Scenario 4'!I24/1000</f>
        <v>116.38028614958731</v>
      </c>
      <c r="J111" s="26">
        <f>'Scenario 4'!J24/1000</f>
        <v>115.65634337950479</v>
      </c>
      <c r="K111" s="26">
        <f>'Scenario 4'!K24/1000</f>
        <v>114.34737645688965</v>
      </c>
      <c r="L111" s="26">
        <f>'Scenario 4'!L24/1000</f>
        <v>112.24833343153213</v>
      </c>
      <c r="M111" s="26">
        <f>'Scenario 4'!M24/1000</f>
        <v>109.09554253923991</v>
      </c>
    </row>
    <row r="112" spans="2:13" hidden="1" x14ac:dyDescent="0.3">
      <c r="B112" s="27" t="s">
        <v>55</v>
      </c>
      <c r="C112" s="26">
        <f>'Scenario 4'!C33/1000</f>
        <v>0</v>
      </c>
      <c r="D112" s="26">
        <f>'Scenario 4'!D33/1000</f>
        <v>4</v>
      </c>
      <c r="E112" s="26">
        <f>'Scenario 4'!E33/1000</f>
        <v>3.8002355985161071</v>
      </c>
      <c r="F112" s="26">
        <f>'Scenario 4'!F33/1000</f>
        <v>3.5924806209728595</v>
      </c>
      <c r="G112" s="26">
        <f>'Scenario 4'!G33/1000</f>
        <v>3.3764154443278804</v>
      </c>
      <c r="H112" s="26">
        <f>'Scenario 4'!H33/1000</f>
        <v>3.1517076606171028</v>
      </c>
      <c r="I112" s="26">
        <f>'Scenario 4'!I33/1000</f>
        <v>2.9180115655578933</v>
      </c>
      <c r="J112" s="26">
        <f>'Scenario 4'!J33/1000</f>
        <v>2.6749676266963172</v>
      </c>
      <c r="K112" s="26">
        <f>'Scenario 4'!K33/1000</f>
        <v>2.4222019302802766</v>
      </c>
      <c r="L112" s="26">
        <f>'Scenario 4'!L33/1000</f>
        <v>2.1593256060075952</v>
      </c>
      <c r="M112" s="26">
        <f>'Scenario 4'!M33/1000</f>
        <v>1.8859342287640062</v>
      </c>
    </row>
    <row r="113" spans="2:13" hidden="1" x14ac:dyDescent="0.3">
      <c r="B113" s="27" t="s">
        <v>91</v>
      </c>
      <c r="C113" s="26">
        <f>'Scenario 4'!C25/1000</f>
        <v>100</v>
      </c>
      <c r="D113" s="26">
        <f>'Scenario 4'!D25/1000</f>
        <v>0</v>
      </c>
      <c r="E113" s="26">
        <f>'Scenario 4'!E25/1000</f>
        <v>0</v>
      </c>
      <c r="F113" s="26">
        <f>'Scenario 4'!F25/1000</f>
        <v>0</v>
      </c>
      <c r="G113" s="26">
        <f>'Scenario 4'!G25/1000</f>
        <v>0</v>
      </c>
      <c r="H113" s="26">
        <f>'Scenario 4'!H25/1000</f>
        <v>0</v>
      </c>
      <c r="I113" s="26">
        <f>'Scenario 4'!I25/1000</f>
        <v>0</v>
      </c>
      <c r="J113" s="26">
        <f>'Scenario 4'!J25/1000</f>
        <v>0</v>
      </c>
      <c r="K113" s="26">
        <f>'Scenario 4'!K25/1000</f>
        <v>0</v>
      </c>
      <c r="L113" s="26">
        <f>'Scenario 4'!L25/1000</f>
        <v>0</v>
      </c>
      <c r="M113" s="26">
        <f>'Scenario 4'!M25/1000</f>
        <v>0</v>
      </c>
    </row>
    <row r="114" spans="2:13" hidden="1" x14ac:dyDescent="0.3">
      <c r="B114" s="27" t="s">
        <v>92</v>
      </c>
      <c r="C114" s="26">
        <f>'Scenario 4'!C30/1000</f>
        <v>200</v>
      </c>
      <c r="D114" s="26">
        <f>'Scenario 4'!D30/1000</f>
        <v>111.00588996290267</v>
      </c>
      <c r="E114" s="26">
        <f>'Scenario 4'!E30/1000</f>
        <v>113.20706795548321</v>
      </c>
      <c r="F114" s="26">
        <f>'Scenario 4'!F30/1000</f>
        <v>115.84848154657986</v>
      </c>
      <c r="G114" s="26">
        <f>'Scenario 4'!G30/1000</f>
        <v>119.01817785589583</v>
      </c>
      <c r="H114" s="26">
        <f>'Scenario 4'!H30/1000</f>
        <v>122.821813427075</v>
      </c>
      <c r="I114" s="26">
        <f>'Scenario 4'!I30/1000</f>
        <v>107.38617611248999</v>
      </c>
      <c r="J114" s="26">
        <f>'Scenario 4'!J30/1000</f>
        <v>106.66223334240748</v>
      </c>
      <c r="K114" s="26">
        <f>'Scenario 4'!K30/1000</f>
        <v>105.35326641979233</v>
      </c>
      <c r="L114" s="26">
        <f>'Scenario 4'!L30/1000</f>
        <v>103.25422339443482</v>
      </c>
      <c r="M114" s="26">
        <f>'Scenario 4'!M30/1000</f>
        <v>100.1014325021426</v>
      </c>
    </row>
    <row r="115" spans="2:13" hidden="1" x14ac:dyDescent="0.3">
      <c r="B115" s="27" t="s">
        <v>61</v>
      </c>
      <c r="C115" s="26">
        <f>'Scenario 4'!C32/1000</f>
        <v>0</v>
      </c>
      <c r="D115" s="26">
        <f>'Scenario 4'!D32/1000</f>
        <v>4.9941100370973208</v>
      </c>
      <c r="E115" s="26">
        <f>'Scenario 4'!E32/1000</f>
        <v>5.1938744385812132</v>
      </c>
      <c r="F115" s="26">
        <f>'Scenario 4'!F32/1000</f>
        <v>5.4016294161244618</v>
      </c>
      <c r="G115" s="26">
        <f>'Scenario 4'!G32/1000</f>
        <v>5.6176945927694408</v>
      </c>
      <c r="H115" s="26">
        <f>'Scenario 4'!H32/1000</f>
        <v>5.8424023764802167</v>
      </c>
      <c r="I115" s="26">
        <f>'Scenario 4'!I32/1000</f>
        <v>6.0760984715394262</v>
      </c>
      <c r="J115" s="26">
        <f>'Scenario 4'!J32/1000</f>
        <v>6.3191424104010023</v>
      </c>
      <c r="K115" s="26">
        <f>'Scenario 4'!K32/1000</f>
        <v>6.571908106817042</v>
      </c>
      <c r="L115" s="26">
        <f>'Scenario 4'!L32/1000</f>
        <v>6.8347844310897257</v>
      </c>
      <c r="M115" s="26">
        <f>'Scenario 4'!M32/1000</f>
        <v>7.1081758083333133</v>
      </c>
    </row>
    <row r="116" spans="2:13" hidden="1" x14ac:dyDescent="0.3"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2:13" hidden="1" x14ac:dyDescent="0.3"/>
  </sheetData>
  <conditionalFormatting sqref="C13:M13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C17:M17">
    <cfRule type="cellIs" dxfId="9" priority="7" operator="lessThan">
      <formula>0</formula>
    </cfRule>
    <cfRule type="cellIs" dxfId="8" priority="8" operator="greaterThan">
      <formula>0</formula>
    </cfRule>
  </conditionalFormatting>
  <conditionalFormatting sqref="C21:M21">
    <cfRule type="cellIs" dxfId="7" priority="9" operator="lessThan">
      <formula>0</formula>
    </cfRule>
    <cfRule type="cellIs" dxfId="6" priority="10" operator="greaterThan">
      <formula>0</formula>
    </cfRule>
  </conditionalFormatting>
  <conditionalFormatting sqref="C25:M25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C29:M29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33:M33">
    <cfRule type="cellIs" dxfId="1" priority="5" operator="lessThan">
      <formula>0</formula>
    </cfRule>
    <cfRule type="cellIs" dxfId="0" priority="6" operator="greaterThan">
      <formula>0</formula>
    </cfRule>
  </conditionalFormatting>
  <pageMargins left="0.7" right="0.7" top="0.75" bottom="0.75" header="0.3" footer="0.3"/>
  <ignoredErrors>
    <ignoredError sqref="E68:M68 E79:M79" 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8D6AE-DBA8-4DDC-AD48-D246F165B59E}">
  <sheetPr>
    <tabColor theme="5"/>
  </sheetPr>
  <dimension ref="B2:P17"/>
  <sheetViews>
    <sheetView showGridLines="0" zoomScale="80" zoomScaleNormal="80" workbookViewId="0">
      <selection activeCell="R12" sqref="R12"/>
    </sheetView>
  </sheetViews>
  <sheetFormatPr baseColWidth="10" defaultRowHeight="14.4" x14ac:dyDescent="0.3"/>
  <cols>
    <col min="1" max="1" width="3.44140625" customWidth="1"/>
    <col min="2" max="2" width="4" customWidth="1"/>
    <col min="3" max="3" width="2.5546875" hidden="1" customWidth="1"/>
    <col min="4" max="4" width="1.44140625" customWidth="1"/>
    <col min="5" max="5" width="23" style="44" customWidth="1"/>
    <col min="6" max="6" width="1.44140625" style="44" customWidth="1"/>
    <col min="7" max="7" width="23" style="44" customWidth="1"/>
    <col min="9" max="9" width="4" customWidth="1"/>
    <col min="10" max="10" width="2.5546875" hidden="1" customWidth="1"/>
    <col min="11" max="11" width="1.44140625" customWidth="1"/>
    <col min="12" max="12" width="23" style="44" customWidth="1"/>
    <col min="13" max="13" width="1.44140625" style="44" customWidth="1"/>
    <col min="14" max="14" width="23" style="44" customWidth="1"/>
    <col min="15" max="15" width="3.88671875" customWidth="1"/>
  </cols>
  <sheetData>
    <row r="2" spans="2:16" x14ac:dyDescent="0.3">
      <c r="B2" s="119" t="s">
        <v>112</v>
      </c>
      <c r="C2" s="119"/>
      <c r="D2" s="119"/>
      <c r="E2" s="119"/>
      <c r="F2" s="119"/>
      <c r="G2" s="119"/>
      <c r="I2" s="119" t="s">
        <v>113</v>
      </c>
      <c r="J2" s="119"/>
      <c r="K2" s="119"/>
      <c r="L2" s="119"/>
      <c r="M2" s="119"/>
      <c r="N2" s="119"/>
    </row>
    <row r="3" spans="2:16" ht="15" thickBot="1" x14ac:dyDescent="0.35"/>
    <row r="4" spans="2:16" ht="15" thickBot="1" x14ac:dyDescent="0.35">
      <c r="E4" s="47" t="s">
        <v>52</v>
      </c>
      <c r="G4" s="47" t="s">
        <v>51</v>
      </c>
      <c r="L4" s="47" t="s">
        <v>52</v>
      </c>
      <c r="N4" s="47" t="s">
        <v>51</v>
      </c>
    </row>
    <row r="5" spans="2:16" ht="7.5" customHeight="1" x14ac:dyDescent="0.3"/>
    <row r="6" spans="2:16" ht="105.75" customHeight="1" x14ac:dyDescent="0.3">
      <c r="B6" s="122" t="s">
        <v>56</v>
      </c>
      <c r="E6" s="49" t="s">
        <v>60</v>
      </c>
      <c r="G6" s="123" t="s">
        <v>58</v>
      </c>
      <c r="I6" s="122" t="s">
        <v>56</v>
      </c>
      <c r="L6" s="91" t="s">
        <v>110</v>
      </c>
      <c r="N6" s="123" t="s">
        <v>58</v>
      </c>
    </row>
    <row r="7" spans="2:16" ht="21" customHeight="1" x14ac:dyDescent="0.3">
      <c r="B7" s="122"/>
      <c r="E7" s="50" t="s">
        <v>55</v>
      </c>
      <c r="G7" s="123"/>
      <c r="I7" s="122"/>
      <c r="L7" s="50" t="s">
        <v>55</v>
      </c>
      <c r="N7" s="123"/>
    </row>
    <row r="8" spans="2:16" ht="3.75" customHeight="1" x14ac:dyDescent="0.3">
      <c r="B8" s="122"/>
      <c r="G8" s="123"/>
      <c r="I8" s="122"/>
      <c r="N8" s="123"/>
    </row>
    <row r="9" spans="2:16" ht="36" customHeight="1" x14ac:dyDescent="0.3">
      <c r="B9" s="122"/>
      <c r="E9" s="48" t="s">
        <v>59</v>
      </c>
      <c r="G9" s="123"/>
      <c r="I9" s="122"/>
      <c r="L9" s="48" t="s">
        <v>59</v>
      </c>
      <c r="N9" s="123"/>
      <c r="P9" s="45"/>
    </row>
    <row r="11" spans="2:16" ht="24.75" customHeight="1" x14ac:dyDescent="0.3">
      <c r="B11" s="122" t="s">
        <v>57</v>
      </c>
      <c r="E11" s="50" t="s">
        <v>61</v>
      </c>
      <c r="G11" s="124" t="s">
        <v>59</v>
      </c>
      <c r="I11" s="122" t="s">
        <v>57</v>
      </c>
      <c r="L11" s="50" t="s">
        <v>61</v>
      </c>
      <c r="N11" s="124" t="s">
        <v>59</v>
      </c>
    </row>
    <row r="12" spans="2:16" ht="12.75" customHeight="1" x14ac:dyDescent="0.3">
      <c r="B12" s="122"/>
      <c r="E12" s="126" t="s">
        <v>62</v>
      </c>
      <c r="G12" s="124"/>
      <c r="I12" s="122"/>
      <c r="L12" s="125" t="s">
        <v>111</v>
      </c>
      <c r="N12" s="124"/>
    </row>
    <row r="13" spans="2:16" ht="38.25" customHeight="1" x14ac:dyDescent="0.3">
      <c r="B13" s="122"/>
      <c r="E13" s="126"/>
      <c r="G13" s="49" t="s">
        <v>63</v>
      </c>
      <c r="I13" s="122"/>
      <c r="L13" s="125"/>
      <c r="N13" s="49" t="s">
        <v>63</v>
      </c>
    </row>
    <row r="14" spans="2:16" ht="25.5" customHeight="1" x14ac:dyDescent="0.3">
      <c r="B14" s="122"/>
      <c r="E14" s="126"/>
      <c r="G14" s="50" t="s">
        <v>64</v>
      </c>
      <c r="I14" s="122"/>
      <c r="L14" s="125"/>
      <c r="N14" s="50" t="s">
        <v>64</v>
      </c>
    </row>
    <row r="15" spans="2:16" ht="12.75" customHeight="1" x14ac:dyDescent="0.3"/>
    <row r="16" spans="2:16" ht="31.5" customHeight="1" x14ac:dyDescent="0.3">
      <c r="E16" s="120" t="s">
        <v>65</v>
      </c>
      <c r="F16" s="121"/>
      <c r="G16" s="121"/>
      <c r="L16" s="120" t="s">
        <v>65</v>
      </c>
      <c r="M16" s="121"/>
      <c r="N16" s="121"/>
    </row>
    <row r="17" spans="5:14" ht="30.75" customHeight="1" x14ac:dyDescent="0.3">
      <c r="E17" s="120" t="s">
        <v>66</v>
      </c>
      <c r="F17" s="121"/>
      <c r="G17" s="121"/>
      <c r="L17" s="120" t="s">
        <v>66</v>
      </c>
      <c r="M17" s="121"/>
      <c r="N17" s="121"/>
    </row>
  </sheetData>
  <mergeCells count="16">
    <mergeCell ref="B2:G2"/>
    <mergeCell ref="I2:N2"/>
    <mergeCell ref="E16:G16"/>
    <mergeCell ref="L16:N16"/>
    <mergeCell ref="E17:G17"/>
    <mergeCell ref="I6:I9"/>
    <mergeCell ref="N6:N9"/>
    <mergeCell ref="I11:I14"/>
    <mergeCell ref="N11:N12"/>
    <mergeCell ref="L12:L14"/>
    <mergeCell ref="L17:N17"/>
    <mergeCell ref="B6:B9"/>
    <mergeCell ref="G6:G9"/>
    <mergeCell ref="G11:G12"/>
    <mergeCell ref="E12:E14"/>
    <mergeCell ref="B11:B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12A5EDFA6D34ABED764C7F610869E" ma:contentTypeVersion="20" ma:contentTypeDescription="Crée un document." ma:contentTypeScope="" ma:versionID="0d8b2c735179bf26d51b0c275909fb4a">
  <xsd:schema xmlns:xsd="http://www.w3.org/2001/XMLSchema" xmlns:xs="http://www.w3.org/2001/XMLSchema" xmlns:p="http://schemas.microsoft.com/office/2006/metadata/properties" xmlns:ns2="b72df465-0a70-4f09-9efa-9511c0e5a1ce" xmlns:ns3="008145e7-ee33-4dbb-a833-14a8691df608" targetNamespace="http://schemas.microsoft.com/office/2006/metadata/properties" ma:root="true" ma:fieldsID="087da8aec7161a68fa2f5bd2447be676" ns2:_="" ns3:_="">
    <xsd:import namespace="b72df465-0a70-4f09-9efa-9511c0e5a1ce"/>
    <xsd:import namespace="008145e7-ee33-4dbb-a833-14a8691df6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Analys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df465-0a70-4f09-9efa-9511c0e5a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c5a7352c-6e6d-421d-a3f4-3fffd81c0c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nalyste" ma:index="26" nillable="true" ma:displayName="Analyste" ma:format="Dropdown" ma:internalName="Analys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145e7-ee33-4dbb-a833-14a8691df6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a697f9-523c-4fa6-9e9f-290f6f9e58a2}" ma:internalName="TaxCatchAll" ma:showField="CatchAllData" ma:web="008145e7-ee33-4dbb-a833-14a8691df6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nalyste xmlns="b72df465-0a70-4f09-9efa-9511c0e5a1ce" xsi:nil="true"/>
    <lcf76f155ced4ddcb4097134ff3c332f xmlns="b72df465-0a70-4f09-9efa-9511c0e5a1ce">
      <Terms xmlns="http://schemas.microsoft.com/office/infopath/2007/PartnerControls"/>
    </lcf76f155ced4ddcb4097134ff3c332f>
    <TaxCatchAll xmlns="008145e7-ee33-4dbb-a833-14a8691df60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5EF39A-A940-4FDC-B9F3-6C22F224AE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df465-0a70-4f09-9efa-9511c0e5a1ce"/>
    <ds:schemaRef ds:uri="008145e7-ee33-4dbb-a833-14a8691df6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9C1609-F258-4032-A1B1-5E8B84ADA6D1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b72df465-0a70-4f09-9efa-9511c0e5a1ce"/>
    <ds:schemaRef ds:uri="http://schemas.microsoft.com/office/2006/documentManagement/types"/>
    <ds:schemaRef ds:uri="http://schemas.openxmlformats.org/package/2006/metadata/core-properties"/>
    <ds:schemaRef ds:uri="008145e7-ee33-4dbb-a833-14a8691df60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A35ABB8-91FC-42BE-8710-E67929FDE6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Page d'accueil</vt:lpstr>
      <vt:lpstr>Notice</vt:lpstr>
      <vt:lpstr>Scenario 1</vt:lpstr>
      <vt:lpstr>Scenario 2</vt:lpstr>
      <vt:lpstr>Scenario 3</vt:lpstr>
      <vt:lpstr>Scenario 4</vt:lpstr>
      <vt:lpstr>Synthese scénarios</vt:lpstr>
      <vt:lpstr>Impacts sur la situation fin.</vt:lpstr>
      <vt:lpstr>Illustration budget</vt:lpstr>
      <vt:lpstr>Illustration effet multiplic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Piaton</dc:creator>
  <cp:lastModifiedBy>Antonin BELL</cp:lastModifiedBy>
  <dcterms:created xsi:type="dcterms:W3CDTF">2024-01-24T16:13:52Z</dcterms:created>
  <dcterms:modified xsi:type="dcterms:W3CDTF">2024-11-12T08:18:16Z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0x0101000FF12A5EDFA6D34ABED764C7F610869E</vt:lpwstr>
  </property>
  <property fmtid="{D5CDD505-2E9C-101B-9397-08002B2CF9AE}" pid="3" name="MediaServiceImageTags">
    <vt:lpwstr/>
  </property>
</Properties>
</file>